
<file path=[Content_Types].xml><?xml version="1.0" encoding="utf-8"?>
<Types xmlns="http://schemas.openxmlformats.org/package/2006/content-types"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811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ryanheaney/Documents/FREELANCE/ANGEL/2 READY TO BILL/2023-06 Angel Order forms July 2023/working/"/>
    </mc:Choice>
  </mc:AlternateContent>
  <xr:revisionPtr revIDLastSave="0" documentId="13_ncr:1_{0D67B190-A2B4-4A41-ABEC-D0C70AE2585F}" xr6:coauthVersionLast="47" xr6:coauthVersionMax="47" xr10:uidLastSave="{00000000-0000-0000-0000-000000000000}"/>
  <bookViews>
    <workbookView xWindow="2800" yWindow="500" windowWidth="17740" windowHeight="24700" xr2:uid="{91855F4A-2437-8845-ADD5-7AC76F90F790}"/>
  </bookViews>
  <sheets>
    <sheet name="Sheet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94" i="1" l="1"/>
  <c r="C94" i="1" s="1"/>
  <c r="H287" i="1"/>
  <c r="I287" i="1" s="1"/>
  <c r="B287" i="1"/>
  <c r="C287" i="1" s="1"/>
  <c r="H280" i="1"/>
  <c r="I280" i="1" s="1"/>
  <c r="D280" i="1"/>
  <c r="E280" i="1" s="1"/>
  <c r="B280" i="1"/>
  <c r="C280" i="1" s="1"/>
  <c r="R274" i="1"/>
  <c r="S274" i="1" s="1"/>
  <c r="P274" i="1"/>
  <c r="Q274" i="1" s="1"/>
  <c r="H274" i="1"/>
  <c r="I274" i="1" s="1"/>
  <c r="J268" i="1"/>
  <c r="K268" i="1" s="1"/>
  <c r="B268" i="1"/>
  <c r="C268" i="1" s="1"/>
  <c r="D248" i="1"/>
  <c r="E248" i="1" s="1"/>
  <c r="J242" i="1"/>
  <c r="K242" i="1" s="1"/>
  <c r="H242" i="1"/>
  <c r="I242" i="1" s="1"/>
  <c r="D242" i="1"/>
  <c r="E242" i="1" s="1"/>
  <c r="B242" i="1"/>
  <c r="C242" i="1" s="1"/>
  <c r="N229" i="1"/>
  <c r="L229" i="1"/>
  <c r="M229" i="1" s="1"/>
  <c r="J229" i="1"/>
  <c r="K229" i="1" s="1"/>
  <c r="H229" i="1"/>
  <c r="I229" i="1" s="1"/>
  <c r="F229" i="1"/>
  <c r="G229" i="1" s="1"/>
  <c r="D229" i="1"/>
  <c r="E229" i="1" s="1"/>
  <c r="H165" i="1"/>
  <c r="I165" i="1" s="1"/>
  <c r="F165" i="1"/>
  <c r="G165" i="1" s="1"/>
  <c r="D165" i="1"/>
  <c r="E165" i="1" s="1"/>
  <c r="B165" i="1"/>
  <c r="C165" i="1" s="1"/>
  <c r="P330" i="1"/>
  <c r="P329" i="1"/>
  <c r="P328" i="1"/>
  <c r="P331" i="1" s="1"/>
  <c r="P327" i="1"/>
  <c r="P326" i="1"/>
  <c r="H335" i="1"/>
  <c r="H334" i="1"/>
  <c r="H333" i="1"/>
  <c r="H332" i="1"/>
  <c r="H331" i="1"/>
  <c r="H330" i="1"/>
  <c r="H329" i="1"/>
  <c r="H328" i="1"/>
  <c r="H327" i="1"/>
  <c r="H326" i="1"/>
  <c r="F306" i="1"/>
  <c r="G306" i="1" s="1"/>
  <c r="H306" i="1"/>
  <c r="I306" i="1" s="1"/>
  <c r="J306" i="1"/>
  <c r="K306" i="1" s="1"/>
  <c r="L306" i="1"/>
  <c r="M306" i="1" s="1"/>
  <c r="D306" i="1"/>
  <c r="E306" i="1" s="1"/>
  <c r="B306" i="1"/>
  <c r="C306" i="1" s="1"/>
  <c r="J301" i="1"/>
  <c r="K301" i="1" s="1"/>
  <c r="H301" i="1"/>
  <c r="I301" i="1" s="1"/>
  <c r="F301" i="1"/>
  <c r="G301" i="1" s="1"/>
  <c r="D301" i="1"/>
  <c r="E301" i="1" s="1"/>
  <c r="B301" i="1"/>
  <c r="C301" i="1" s="1"/>
  <c r="N292" i="1"/>
  <c r="O292" i="1" s="1"/>
  <c r="L292" i="1"/>
  <c r="M292" i="1" s="1"/>
  <c r="J292" i="1"/>
  <c r="K292" i="1" s="1"/>
  <c r="H292" i="1"/>
  <c r="I292" i="1" s="1"/>
  <c r="F292" i="1"/>
  <c r="G292" i="1" s="1"/>
  <c r="D292" i="1"/>
  <c r="E292" i="1" s="1"/>
  <c r="B292" i="1"/>
  <c r="C292" i="1" s="1"/>
  <c r="P285" i="1"/>
  <c r="Q285" i="1" s="1"/>
  <c r="J287" i="1"/>
  <c r="K287" i="1" s="1"/>
  <c r="F287" i="1"/>
  <c r="G287" i="1" s="1"/>
  <c r="D287" i="1"/>
  <c r="E287" i="1" s="1"/>
  <c r="F280" i="1"/>
  <c r="G280" i="1" s="1"/>
  <c r="J274" i="1"/>
  <c r="K274" i="1" s="1"/>
  <c r="B274" i="1"/>
  <c r="C274" i="1" s="1"/>
  <c r="D274" i="1"/>
  <c r="E274" i="1" s="1"/>
  <c r="N274" i="1"/>
  <c r="O274" i="1" s="1"/>
  <c r="L274" i="1"/>
  <c r="M274" i="1" s="1"/>
  <c r="F274" i="1"/>
  <c r="G274" i="1" s="1"/>
  <c r="F268" i="1"/>
  <c r="G268" i="1" s="1"/>
  <c r="H268" i="1"/>
  <c r="I268" i="1" s="1"/>
  <c r="D268" i="1"/>
  <c r="E268" i="1" s="1"/>
  <c r="J262" i="1"/>
  <c r="K262" i="1" s="1"/>
  <c r="H262" i="1"/>
  <c r="I262" i="1" s="1"/>
  <c r="F262" i="1"/>
  <c r="G262" i="1" s="1"/>
  <c r="D262" i="1"/>
  <c r="E262" i="1" s="1"/>
  <c r="B262" i="1"/>
  <c r="C262" i="1" s="1"/>
  <c r="F256" i="1"/>
  <c r="G256" i="1" s="1"/>
  <c r="D256" i="1"/>
  <c r="E256" i="1" s="1"/>
  <c r="B256" i="1"/>
  <c r="C256" i="1" s="1"/>
  <c r="B248" i="1"/>
  <c r="C248" i="1" s="1"/>
  <c r="J213" i="1"/>
  <c r="J212" i="1"/>
  <c r="J211" i="1"/>
  <c r="J210" i="1"/>
  <c r="J209" i="1"/>
  <c r="J208" i="1"/>
  <c r="J207" i="1"/>
  <c r="J206" i="1"/>
  <c r="O229" i="1"/>
  <c r="J198" i="1"/>
  <c r="J197" i="1"/>
  <c r="J196" i="1"/>
  <c r="D198" i="1"/>
  <c r="D197" i="1"/>
  <c r="D196" i="1"/>
  <c r="P189" i="1"/>
  <c r="P188" i="1"/>
  <c r="J191" i="1"/>
  <c r="J190" i="1"/>
  <c r="J189" i="1"/>
  <c r="J188" i="1"/>
  <c r="D191" i="1"/>
  <c r="D190" i="1"/>
  <c r="D189" i="1"/>
  <c r="D188" i="1"/>
  <c r="H175" i="1"/>
  <c r="I175" i="1" s="1"/>
  <c r="F175" i="1"/>
  <c r="G175" i="1" s="1"/>
  <c r="D175" i="1"/>
  <c r="E175" i="1" s="1"/>
  <c r="B175" i="1"/>
  <c r="C175" i="1" s="1"/>
  <c r="R170" i="1"/>
  <c r="S170" i="1" s="1"/>
  <c r="P170" i="1"/>
  <c r="Q170" i="1" s="1"/>
  <c r="N170" i="1"/>
  <c r="O170" i="1" s="1"/>
  <c r="L170" i="1"/>
  <c r="M170" i="1" s="1"/>
  <c r="H170" i="1"/>
  <c r="I170" i="1" s="1"/>
  <c r="F170" i="1"/>
  <c r="G170" i="1" s="1"/>
  <c r="D170" i="1"/>
  <c r="E170" i="1" s="1"/>
  <c r="B170" i="1"/>
  <c r="C170" i="1" s="1"/>
  <c r="R165" i="1"/>
  <c r="S165" i="1" s="1"/>
  <c r="P165" i="1"/>
  <c r="Q165" i="1" s="1"/>
  <c r="N165" i="1"/>
  <c r="O165" i="1" s="1"/>
  <c r="L165" i="1"/>
  <c r="M165" i="1" s="1"/>
  <c r="R159" i="1"/>
  <c r="S159" i="1" s="1"/>
  <c r="P159" i="1"/>
  <c r="Q159" i="1" s="1"/>
  <c r="N159" i="1"/>
  <c r="O159" i="1" s="1"/>
  <c r="L159" i="1"/>
  <c r="M159" i="1" s="1"/>
  <c r="J159" i="1"/>
  <c r="K159" i="1" s="1"/>
  <c r="H159" i="1"/>
  <c r="I159" i="1" s="1"/>
  <c r="F159" i="1"/>
  <c r="G159" i="1" s="1"/>
  <c r="D159" i="1"/>
  <c r="E159" i="1" s="1"/>
  <c r="B159" i="1"/>
  <c r="C159" i="1" s="1"/>
  <c r="R154" i="1"/>
  <c r="S154" i="1" s="1"/>
  <c r="P154" i="1"/>
  <c r="Q154" i="1" s="1"/>
  <c r="N154" i="1"/>
  <c r="O154" i="1" s="1"/>
  <c r="L154" i="1"/>
  <c r="M154" i="1" s="1"/>
  <c r="J154" i="1"/>
  <c r="K154" i="1" s="1"/>
  <c r="H154" i="1"/>
  <c r="I154" i="1" s="1"/>
  <c r="F154" i="1"/>
  <c r="G154" i="1" s="1"/>
  <c r="D154" i="1"/>
  <c r="E154" i="1" s="1"/>
  <c r="B154" i="1"/>
  <c r="C154" i="1" s="1"/>
  <c r="R149" i="1"/>
  <c r="S149" i="1" s="1"/>
  <c r="P149" i="1"/>
  <c r="Q149" i="1" s="1"/>
  <c r="N149" i="1"/>
  <c r="O149" i="1" s="1"/>
  <c r="L149" i="1"/>
  <c r="M149" i="1" s="1"/>
  <c r="J149" i="1"/>
  <c r="K149" i="1" s="1"/>
  <c r="H149" i="1"/>
  <c r="I149" i="1" s="1"/>
  <c r="F149" i="1"/>
  <c r="G149" i="1" s="1"/>
  <c r="D149" i="1"/>
  <c r="E149" i="1" s="1"/>
  <c r="B149" i="1"/>
  <c r="C149" i="1" s="1"/>
  <c r="L143" i="1"/>
  <c r="M143" i="1" s="1"/>
  <c r="J143" i="1"/>
  <c r="K143" i="1" s="1"/>
  <c r="H143" i="1"/>
  <c r="I143" i="1" s="1"/>
  <c r="F143" i="1"/>
  <c r="G143" i="1" s="1"/>
  <c r="D143" i="1"/>
  <c r="E143" i="1" s="1"/>
  <c r="B143" i="1"/>
  <c r="C143" i="1" s="1"/>
  <c r="D128" i="1"/>
  <c r="E128" i="1" s="1"/>
  <c r="B128" i="1"/>
  <c r="C128" i="1" s="1"/>
  <c r="P122" i="1"/>
  <c r="Q122" i="1" s="1"/>
  <c r="N122" i="1"/>
  <c r="O122" i="1" s="1"/>
  <c r="L122" i="1"/>
  <c r="M122" i="1" s="1"/>
  <c r="J122" i="1"/>
  <c r="K122" i="1" s="1"/>
  <c r="H122" i="1"/>
  <c r="I122" i="1" s="1"/>
  <c r="F122" i="1"/>
  <c r="G122" i="1" s="1"/>
  <c r="D122" i="1"/>
  <c r="E122" i="1" s="1"/>
  <c r="B122" i="1"/>
  <c r="C122" i="1" s="1"/>
  <c r="N116" i="1"/>
  <c r="O116" i="1" s="1"/>
  <c r="J116" i="1"/>
  <c r="K116" i="1" s="1"/>
  <c r="H116" i="1"/>
  <c r="I116" i="1" s="1"/>
  <c r="F116" i="1"/>
  <c r="G116" i="1" s="1"/>
  <c r="D116" i="1"/>
  <c r="E116" i="1" s="1"/>
  <c r="B116" i="1"/>
  <c r="C116" i="1" s="1"/>
  <c r="P110" i="1"/>
  <c r="Q110" i="1" s="1"/>
  <c r="N110" i="1"/>
  <c r="O110" i="1" s="1"/>
  <c r="L110" i="1"/>
  <c r="M110" i="1" s="1"/>
  <c r="J110" i="1"/>
  <c r="K110" i="1" s="1"/>
  <c r="H110" i="1"/>
  <c r="I110" i="1" s="1"/>
  <c r="F110" i="1"/>
  <c r="G110" i="1" s="1"/>
  <c r="D110" i="1"/>
  <c r="E110" i="1" s="1"/>
  <c r="B110" i="1"/>
  <c r="C110" i="1" s="1"/>
  <c r="J99" i="1"/>
  <c r="K99" i="1" s="1"/>
  <c r="H99" i="1"/>
  <c r="I99" i="1" s="1"/>
  <c r="B99" i="1"/>
  <c r="C99" i="1" s="1"/>
  <c r="J94" i="1"/>
  <c r="K94" i="1" s="1"/>
  <c r="H94" i="1"/>
  <c r="I94" i="1" s="1"/>
  <c r="F94" i="1"/>
  <c r="G94" i="1" s="1"/>
  <c r="D94" i="1"/>
  <c r="E94" i="1" s="1"/>
  <c r="N81" i="1"/>
  <c r="O81" i="1" s="1"/>
  <c r="L81" i="1"/>
  <c r="M81" i="1" s="1"/>
  <c r="J81" i="1"/>
  <c r="K81" i="1" s="1"/>
  <c r="H81" i="1"/>
  <c r="I81" i="1" s="1"/>
  <c r="F81" i="1"/>
  <c r="G81" i="1" s="1"/>
  <c r="D81" i="1"/>
  <c r="E81" i="1" s="1"/>
  <c r="B81" i="1"/>
  <c r="C81" i="1" s="1"/>
  <c r="N70" i="1"/>
  <c r="O70" i="1" s="1"/>
  <c r="L70" i="1"/>
  <c r="M70" i="1" s="1"/>
  <c r="J70" i="1"/>
  <c r="K70" i="1" s="1"/>
  <c r="H70" i="1"/>
  <c r="I70" i="1" s="1"/>
  <c r="F70" i="1"/>
  <c r="G70" i="1" s="1"/>
  <c r="D70" i="1"/>
  <c r="E70" i="1" s="1"/>
  <c r="B70" i="1"/>
  <c r="C70" i="1" s="1"/>
  <c r="J59" i="1"/>
  <c r="K59" i="1" s="1"/>
  <c r="H59" i="1"/>
  <c r="I59" i="1" s="1"/>
  <c r="F59" i="1"/>
  <c r="G59" i="1" s="1"/>
  <c r="D59" i="1"/>
  <c r="E59" i="1" s="1"/>
  <c r="B59" i="1"/>
  <c r="C59" i="1" s="1"/>
  <c r="L52" i="1"/>
  <c r="M52" i="1" s="1"/>
  <c r="J52" i="1"/>
  <c r="K52" i="1" s="1"/>
  <c r="H52" i="1"/>
  <c r="I52" i="1" s="1"/>
  <c r="F52" i="1"/>
  <c r="G52" i="1" s="1"/>
  <c r="D52" i="1"/>
  <c r="E52" i="1" s="1"/>
  <c r="B52" i="1"/>
  <c r="C52" i="1" s="1"/>
  <c r="B34" i="1"/>
  <c r="C34" i="1" s="1"/>
  <c r="D34" i="1"/>
  <c r="E34" i="1" s="1"/>
  <c r="F34" i="1"/>
  <c r="G34" i="1" s="1"/>
  <c r="H34" i="1"/>
  <c r="I34" i="1" s="1"/>
  <c r="J34" i="1"/>
  <c r="K34" i="1" s="1"/>
  <c r="N24" i="1"/>
  <c r="O24" i="1" s="1"/>
  <c r="L24" i="1"/>
  <c r="M24" i="1" s="1"/>
  <c r="J24" i="1"/>
  <c r="K24" i="1" s="1"/>
  <c r="H24" i="1"/>
  <c r="I24" i="1" s="1"/>
  <c r="F24" i="1"/>
  <c r="G24" i="1" s="1"/>
  <c r="D24" i="1"/>
  <c r="E24" i="1" s="1"/>
  <c r="B24" i="1"/>
  <c r="C24" i="1" s="1"/>
  <c r="D43" i="1"/>
  <c r="E43" i="1" s="1"/>
  <c r="F43" i="1"/>
  <c r="G43" i="1" s="1"/>
  <c r="B43" i="1"/>
  <c r="C43" i="1" s="1"/>
  <c r="H43" i="1"/>
  <c r="I43" i="1" s="1"/>
  <c r="P333" i="1" l="1"/>
  <c r="P334" i="1" s="1"/>
  <c r="S306" i="1"/>
  <c r="J199" i="1"/>
  <c r="D199" i="1"/>
  <c r="P190" i="1"/>
  <c r="J214" i="1"/>
  <c r="Q214" i="1" s="1"/>
  <c r="O231" i="1"/>
  <c r="D192" i="1"/>
  <c r="J192" i="1"/>
  <c r="S130" i="1"/>
  <c r="S175" i="1"/>
  <c r="S99" i="1"/>
  <c r="Q199" i="1" l="1"/>
  <c r="F322" i="1" s="1"/>
</calcChain>
</file>

<file path=xl/sharedStrings.xml><?xml version="1.0" encoding="utf-8"?>
<sst xmlns="http://schemas.openxmlformats.org/spreadsheetml/2006/main" count="750" uniqueCount="279">
  <si>
    <t>DATE</t>
  </si>
  <si>
    <t>COMPANY</t>
  </si>
  <si>
    <t>CONTACT</t>
  </si>
  <si>
    <t>ADDRESS</t>
  </si>
  <si>
    <t>E-MAIL</t>
  </si>
  <si>
    <t>FAX #</t>
  </si>
  <si>
    <t>CITY</t>
  </si>
  <si>
    <t>WEBSITE</t>
  </si>
  <si>
    <t>POSTAL CODE</t>
  </si>
  <si>
    <t>PROVINCE</t>
  </si>
  <si>
    <t>CLASSIC COLLECTION</t>
  </si>
  <si>
    <t>Q
T
Y</t>
  </si>
  <si>
    <t>10” x 1/2”
$10</t>
  </si>
  <si>
    <t>16” x 3/4”
$16.50</t>
  </si>
  <si>
    <t>18” x 3/4”
$17.50</t>
  </si>
  <si>
    <t>20” x 1”
$20</t>
  </si>
  <si>
    <t>22” x 1”
$21.50</t>
  </si>
  <si>
    <t>24” x 1½”
$27</t>
  </si>
  <si>
    <t>Midnight Black</t>
  </si>
  <si>
    <t>Bubblegum Pink</t>
  </si>
  <si>
    <t>Valentine Red</t>
  </si>
  <si>
    <t>Ivory White</t>
  </si>
  <si>
    <t>Orchid Purple</t>
  </si>
  <si>
    <t>Baby Blue</t>
  </si>
  <si>
    <t>–––––</t>
  </si>
  <si>
    <t>TOTAL</t>
  </si>
  <si>
    <r>
      <t xml:space="preserve">ATHENS </t>
    </r>
    <r>
      <rPr>
        <sz val="14"/>
        <color theme="0"/>
        <rFont val="Helvetica 57 Condensed"/>
      </rPr>
      <t>Rhinestone collars, multi-line</t>
    </r>
  </si>
  <si>
    <t>26” x 1½”
$28.50</t>
  </si>
  <si>
    <t>28” x 2”
$32.50</t>
  </si>
  <si>
    <t>30” x 2”
$35</t>
  </si>
  <si>
    <r>
      <t xml:space="preserve">AMSTERDAM </t>
    </r>
    <r>
      <rPr>
        <sz val="14"/>
        <color theme="0"/>
        <rFont val="Helvetica 57 Condensed"/>
      </rPr>
      <t>Multi-line spiked</t>
    </r>
  </si>
  <si>
    <t>22” x 1½”
$28</t>
  </si>
  <si>
    <t>24” x 1½”
$30</t>
  </si>
  <si>
    <t>26” x 2”
$32.50</t>
  </si>
  <si>
    <t>28” x 2”
$37.50</t>
  </si>
  <si>
    <t>Chocolate Brown</t>
  </si>
  <si>
    <t>Cobalt Blue</t>
  </si>
  <si>
    <t>-</t>
  </si>
  <si>
    <r>
      <t xml:space="preserve">ROTTERDAM SPIKED </t>
    </r>
    <r>
      <rPr>
        <sz val="14"/>
        <color theme="0"/>
        <rFont val="Helvetica 57 Condensed"/>
      </rPr>
      <t>Metal Spiked Fittings, Single line</t>
    </r>
  </si>
  <si>
    <t>12” x 5/8”
$13.50</t>
  </si>
  <si>
    <t>14” x 3/4”
$15</t>
  </si>
  <si>
    <t>Don't forget to 
order the matching leashes for the 
Classic Collection collars</t>
  </si>
  <si>
    <r>
      <t xml:space="preserve">ROTTERDAM HEARTS </t>
    </r>
    <r>
      <rPr>
        <sz val="14"/>
        <color theme="0"/>
        <rFont val="Helvetica 57 Condensed"/>
      </rPr>
      <t>Metal Hearts Fittings, Single line</t>
    </r>
  </si>
  <si>
    <r>
      <t xml:space="preserve">ROTTERDAM BONES </t>
    </r>
    <r>
      <rPr>
        <sz val="14"/>
        <color theme="0"/>
        <rFont val="Helvetica 57 Condensed"/>
      </rPr>
      <t>Metal Bone fittings, Single line</t>
    </r>
  </si>
  <si>
    <t>Olive Green</t>
  </si>
  <si>
    <t>24” x  1¼”
$22.50</t>
  </si>
  <si>
    <t>Our Classic
Collection is made with Stainless Steel Hardware</t>
  </si>
  <si>
    <t>The Alpine Collection is perfect for the more reserved customer. These solid-coloured collars are soft, padded and durable.</t>
  </si>
  <si>
    <t>14” x 3/4”
$11.50</t>
  </si>
  <si>
    <t>26” x 1¼”
$22.50</t>
  </si>
  <si>
    <r>
      <t xml:space="preserve">ALPINE </t>
    </r>
    <r>
      <rPr>
        <sz val="14"/>
        <color theme="0"/>
        <rFont val="Helvetica 57 Condensed"/>
      </rPr>
      <t>Solid Colour Padded Collars</t>
    </r>
  </si>
  <si>
    <t>Did you know 
most trainers recommend a 72” leash length?</t>
  </si>
  <si>
    <r>
      <t xml:space="preserve">Chocolate Brown
</t>
    </r>
    <r>
      <rPr>
        <i/>
        <sz val="10"/>
        <color rgb="FF000000"/>
        <rFont val="Helvetica 57 Condensed"/>
      </rPr>
      <t>(Brass)</t>
    </r>
  </si>
  <si>
    <r>
      <t xml:space="preserve">ALPINE LEASH </t>
    </r>
    <r>
      <rPr>
        <sz val="14"/>
        <color theme="0"/>
        <rFont val="Helvetica 57 Condensed"/>
      </rPr>
      <t>Padded Handle Leashes</t>
    </r>
  </si>
  <si>
    <r>
      <t xml:space="preserve">TRAFFIC LEAD </t>
    </r>
    <r>
      <rPr>
        <sz val="14"/>
        <color theme="0"/>
        <rFont val="Helvetica 57 Condensed"/>
      </rPr>
      <t>Padded handle</t>
    </r>
  </si>
  <si>
    <t>22” x 3/4”
$13.50</t>
  </si>
  <si>
    <r>
      <t xml:space="preserve">COUPLERS </t>
    </r>
    <r>
      <rPr>
        <sz val="14"/>
        <color theme="0"/>
        <rFont val="Helvetica 57 Condensed"/>
      </rPr>
      <t>Leather, 2 Dog</t>
    </r>
  </si>
  <si>
    <t>7” x 3/8”
$12.50</t>
  </si>
  <si>
    <t>10” x 3/4”
$15</t>
  </si>
  <si>
    <t>PROFESSIONAL COLLECTION</t>
  </si>
  <si>
    <t>RIO MARTINGALE COLLAR</t>
  </si>
  <si>
    <t>Black</t>
  </si>
  <si>
    <t>Brown</t>
  </si>
  <si>
    <t>12” x 5/8”
$14</t>
  </si>
  <si>
    <t>14” x 1”
$16</t>
  </si>
  <si>
    <t>18” x 1”
$18.50</t>
  </si>
  <si>
    <t>24” x 1¼”
$25</t>
  </si>
  <si>
    <r>
      <t xml:space="preserve">ATHENS </t>
    </r>
    <r>
      <rPr>
        <sz val="14"/>
        <color theme="0"/>
        <rFont val="Helvetica 57 Condensed"/>
      </rPr>
      <t>Rhinestone collars, single line</t>
    </r>
  </si>
  <si>
    <t>BRAIDED COLLAR</t>
  </si>
  <si>
    <t>16” x 3/4”
$15</t>
  </si>
  <si>
    <t>18” x 3/4”
$16.50</t>
  </si>
  <si>
    <t>20” x 1”
$18</t>
  </si>
  <si>
    <t>22” x 1”
$19</t>
  </si>
  <si>
    <t>24” x 1¼”
$21.50</t>
  </si>
  <si>
    <t>84” x 3/4”
$25</t>
  </si>
  <si>
    <t>MULTI-FUNCTION LEASH</t>
  </si>
  <si>
    <t>Chrome Polished Hardware</t>
  </si>
  <si>
    <t>Brass Polished Hardware</t>
  </si>
  <si>
    <t>BRAIDED LEASH</t>
  </si>
  <si>
    <t>1’x3/4”
 TAB 
$12.50</t>
  </si>
  <si>
    <t>4’ x 1/2”
$15</t>
  </si>
  <si>
    <t>2’ x 3/4”
TRAFFIC
$13.50</t>
  </si>
  <si>
    <t>6’x3/8”
$17.50</t>
  </si>
  <si>
    <t>6’ x 1/2”
$18.50</t>
  </si>
  <si>
    <t>22” x 1¼”
$22.50</t>
  </si>
  <si>
    <t>10” x 5/8”
$12.50</t>
  </si>
  <si>
    <t>16” x 1”
$17.50</t>
  </si>
  <si>
    <t>6’ x 3/4”
$21.50</t>
  </si>
  <si>
    <t>6’ x 1”
$23.50</t>
  </si>
  <si>
    <t>48” x 1/2”
$15</t>
  </si>
  <si>
    <t>48” x 3/4”
$17.50</t>
  </si>
  <si>
    <t>72” x 1/2”
$18.50</t>
  </si>
  <si>
    <t>72” x 3/4”
$20</t>
  </si>
  <si>
    <t>72” x 1”
$22.50</t>
  </si>
  <si>
    <t>24” x 1¼”
$20</t>
  </si>
  <si>
    <t>22” x 1”
$18.50</t>
  </si>
  <si>
    <t>20” x 1”
$16.50</t>
  </si>
  <si>
    <t>18” x 3/4”
$15</t>
  </si>
  <si>
    <t>16” x 3/4”
$13.50</t>
  </si>
  <si>
    <t>26” x 1¼”
$24</t>
  </si>
  <si>
    <t>22” x 1½”
$25</t>
  </si>
  <si>
    <t>14” x 5/8”
$15</t>
  </si>
  <si>
    <t>4’ x 3/4”
$16.50</t>
  </si>
  <si>
    <t>BRAIDED LEASH DOUBLE HANDLE</t>
  </si>
  <si>
    <t>6’ x 3/4”
$24</t>
  </si>
  <si>
    <t>6’ x 1”
$26.50</t>
  </si>
  <si>
    <t>Our Professional Collection is perfect 
for strong and rugged dogs and owners 
with an active lifestyle</t>
  </si>
  <si>
    <t>ELITE COLLECTION</t>
  </si>
  <si>
    <r>
      <t xml:space="preserve">SANTA FE </t>
    </r>
    <r>
      <rPr>
        <sz val="12"/>
        <color theme="0"/>
        <rFont val="Helvetica 57 Condensed"/>
      </rPr>
      <t>Padded Basket Tooled</t>
    </r>
  </si>
  <si>
    <t>16” x ¾”
$17.50</t>
  </si>
  <si>
    <t>18” x ¾”
$20</t>
  </si>
  <si>
    <t>20” x 1”
$23.50</t>
  </si>
  <si>
    <t>22” x 1 ½”
$30</t>
  </si>
  <si>
    <t>24” x 1 ½”
$32.50</t>
  </si>
  <si>
    <t>26” x 2”
$37.50</t>
  </si>
  <si>
    <r>
      <t xml:space="preserve">DALLAS </t>
    </r>
    <r>
      <rPr>
        <sz val="12"/>
        <color theme="0"/>
        <rFont val="Helvetica 57 Condensed"/>
      </rPr>
      <t>Plain Padded Harness Leather</t>
    </r>
  </si>
  <si>
    <t>16” x ¾”
$15</t>
  </si>
  <si>
    <t>18” x ¾”
$17.50</t>
  </si>
  <si>
    <t>20” x 1”
$21.50</t>
  </si>
  <si>
    <t>22” x 1 ½”
$26.50</t>
  </si>
  <si>
    <t>24” x 1 ½”
$30</t>
  </si>
  <si>
    <t>26” x 2”
$35</t>
  </si>
  <si>
    <t>28” x 2”
$40</t>
  </si>
  <si>
    <t>30” x 2”
$45</t>
  </si>
  <si>
    <t>32” x 2”
$50</t>
  </si>
  <si>
    <r>
      <t xml:space="preserve">TUCSON </t>
    </r>
    <r>
      <rPr>
        <sz val="12"/>
        <color theme="0"/>
        <rFont val="Helvetica 57 Condensed"/>
      </rPr>
      <t>Buck Stitching, Hand Carved, Hand Dyed</t>
    </r>
  </si>
  <si>
    <t>16” x ¾”
$20</t>
  </si>
  <si>
    <t>18” x ¾”
$22.50</t>
  </si>
  <si>
    <t>20” x 1”
$27.50</t>
  </si>
  <si>
    <t>22” x 1 ½”
$35</t>
  </si>
  <si>
    <t>24” x 1 ½”
$37.50</t>
  </si>
  <si>
    <t>26” x 2”
$45</t>
  </si>
  <si>
    <t>28” x 2”
$50</t>
  </si>
  <si>
    <t>30” x 2”
$55</t>
  </si>
  <si>
    <t>32” x 2”
$60</t>
  </si>
  <si>
    <t>Brown (2-Tone)</t>
  </si>
  <si>
    <r>
      <t xml:space="preserve">LAREDO </t>
    </r>
    <r>
      <rPr>
        <sz val="12"/>
        <color theme="0"/>
        <rFont val="Helvetica 57 Condensed"/>
      </rPr>
      <t>Buck Stitching, Hand Carved, Hand Dyed</t>
    </r>
  </si>
  <si>
    <t>16” x ¾”
$21.50</t>
  </si>
  <si>
    <t>18” x ¾”
$23.50</t>
  </si>
  <si>
    <t>20” x 1”
$28.50</t>
  </si>
  <si>
    <t>22” x 1 ½”
$37.50</t>
  </si>
  <si>
    <t>24” x 1 ½”
$42.50</t>
  </si>
  <si>
    <t>26” x 2”
$47.50</t>
  </si>
  <si>
    <t>20” x 1”
$32.50</t>
  </si>
  <si>
    <t>22” x 1 ½”
$42.50</t>
  </si>
  <si>
    <t>24” x 1 ½”
$45</t>
  </si>
  <si>
    <t>26” x 2”
$50</t>
  </si>
  <si>
    <t>Purple</t>
  </si>
  <si>
    <r>
      <t xml:space="preserve">SIERRA </t>
    </r>
    <r>
      <rPr>
        <sz val="12"/>
        <color theme="0"/>
        <rFont val="Helvetica 57 Condensed"/>
      </rPr>
      <t>Rawhide Weave, Basket Tooled</t>
    </r>
  </si>
  <si>
    <t>22” x 1 ½”
$32.50</t>
  </si>
  <si>
    <t>Brown 
with Blue</t>
  </si>
  <si>
    <t>20” x 1”
$37.50</t>
  </si>
  <si>
    <t>22” x 1 ½”
$47.50</t>
  </si>
  <si>
    <t>24” x 1 ½”
$50</t>
  </si>
  <si>
    <t>26” x 2”
$55</t>
  </si>
  <si>
    <t>20” x 1”
$26.50</t>
  </si>
  <si>
    <t xml:space="preserve"> </t>
  </si>
  <si>
    <r>
      <t xml:space="preserve">DALLAS LEASH </t>
    </r>
    <r>
      <rPr>
        <sz val="12"/>
        <color theme="0"/>
        <rFont val="Helvetica 57 Condensed"/>
      </rPr>
      <t>Genuine Argentinean Leather, Padded Leather Bottom</t>
    </r>
  </si>
  <si>
    <t>2' x ¾”
$15</t>
  </si>
  <si>
    <t>4' x ¾”
$20</t>
  </si>
  <si>
    <t>6' x ¾”
$25</t>
  </si>
  <si>
    <t>6” x 1”
$26</t>
  </si>
  <si>
    <t>TUG COLLECTION</t>
  </si>
  <si>
    <t xml:space="preserve">                                                    TUG COLLECTION</t>
  </si>
  <si>
    <r>
      <t xml:space="preserve">FREEDOM Dog Tug 
</t>
    </r>
    <r>
      <rPr>
        <sz val="12"/>
        <color theme="0"/>
        <rFont val="Helvetica 57 Condensed"/>
      </rPr>
      <t>1 Handle 12” x 3” (Nylon/Cotton)</t>
    </r>
  </si>
  <si>
    <t>Blue</t>
  </si>
  <si>
    <t>Red</t>
  </si>
  <si>
    <t>Green</t>
  </si>
  <si>
    <r>
      <t xml:space="preserve">FREEDOM Dog Tug 
</t>
    </r>
    <r>
      <rPr>
        <sz val="12"/>
        <color theme="0"/>
        <rFont val="Helvetica 57 Condensed"/>
      </rPr>
      <t>2 Handles 12” x 3” (Nylon/Cotton)</t>
    </r>
  </si>
  <si>
    <r>
      <t xml:space="preserve">LIBERTY Dog Tug 
</t>
    </r>
    <r>
      <rPr>
        <sz val="12"/>
        <color theme="0"/>
        <rFont val="Helvetica 57 Condensed"/>
      </rPr>
      <t>1 Handle 4” x 4” (Nylon/Cotton)</t>
    </r>
  </si>
  <si>
    <r>
      <t xml:space="preserve">EVOLUTION Dog Tug
</t>
    </r>
    <r>
      <rPr>
        <sz val="12"/>
        <color theme="0"/>
        <rFont val="Helvetica 57 Condensed"/>
      </rPr>
      <t>2 Handles 4” x 4” (Nylon/Cotton)</t>
    </r>
  </si>
  <si>
    <r>
      <t xml:space="preserve">ENDURANCE Dog Tug 
</t>
    </r>
    <r>
      <rPr>
        <sz val="12"/>
        <color theme="0"/>
        <rFont val="Helvetica 57 Condensed"/>
      </rPr>
      <t>2 Handles 12” x 3” (Jute/Cotton)</t>
    </r>
  </si>
  <si>
    <t>PLAYTIME COLLECTION</t>
  </si>
  <si>
    <t>Classic Bone Rope Toy – Brown</t>
  </si>
  <si>
    <t>Bear Rope Toy – Red</t>
  </si>
  <si>
    <t>Octopus Rope Toy – Red</t>
  </si>
  <si>
    <t>Loon Rope Toy – Blue &amp; Red</t>
  </si>
  <si>
    <t>Ocean Creatures Cat Toys – 
Turquoise &amp; Purple</t>
  </si>
  <si>
    <t>Urban Creatures Cat Toys – 
Purple &amp; Green</t>
  </si>
  <si>
    <t>XS / SM</t>
  </si>
  <si>
    <t>MD / LG</t>
  </si>
  <si>
    <t>SM</t>
  </si>
  <si>
    <t>MD</t>
  </si>
  <si>
    <t>LG</t>
  </si>
  <si>
    <t>ONE SIZE</t>
  </si>
  <si>
    <t>ANGEL CAT COLLECTION</t>
  </si>
  <si>
    <r>
      <rPr>
        <b/>
        <sz val="14"/>
        <color theme="0"/>
        <rFont val="Helvetica 57 Condensed"/>
      </rPr>
      <t>ATHENS CAT COLLAR</t>
    </r>
    <r>
      <rPr>
        <sz val="14"/>
        <color theme="0"/>
        <rFont val="Helvetica 57 Condensed"/>
      </rPr>
      <t xml:space="preserve">
</t>
    </r>
    <r>
      <rPr>
        <sz val="12"/>
        <color theme="0"/>
        <rFont val="Helvetica 57 Condensed"/>
      </rPr>
      <t>Rhinestone Collars</t>
    </r>
  </si>
  <si>
    <r>
      <rPr>
        <b/>
        <sz val="14"/>
        <color theme="0"/>
        <rFont val="Helvetica 57 Condensed"/>
      </rPr>
      <t>ALPINE CAT COLLAR</t>
    </r>
    <r>
      <rPr>
        <sz val="14"/>
        <color theme="0"/>
        <rFont val="Helvetica 57 Condensed"/>
      </rPr>
      <t xml:space="preserve">
</t>
    </r>
    <r>
      <rPr>
        <sz val="12"/>
        <color theme="0"/>
        <rFont val="Helvetica 57 Condensed"/>
      </rPr>
      <t>Plain Collars</t>
    </r>
  </si>
  <si>
    <r>
      <rPr>
        <b/>
        <sz val="14"/>
        <color theme="0"/>
        <rFont val="Helvetica 57 Condensed"/>
      </rPr>
      <t>STUDDED CAT COLLAR</t>
    </r>
    <r>
      <rPr>
        <sz val="14"/>
        <color theme="0"/>
        <rFont val="Helvetica 57 Condensed"/>
      </rPr>
      <t xml:space="preserve">
</t>
    </r>
    <r>
      <rPr>
        <sz val="12"/>
        <color theme="0"/>
        <rFont val="Helvetica 57 Condensed"/>
      </rPr>
      <t>Rounded studded collars</t>
    </r>
  </si>
  <si>
    <t>10” x 1/2”
$8.50</t>
  </si>
  <si>
    <t>12” x 1/2”
$10</t>
  </si>
  <si>
    <t>10” x 1/2”
$7</t>
  </si>
  <si>
    <t>12” x 1/2”
$8</t>
  </si>
  <si>
    <t xml:space="preserve">OVERSTOCK / CLEARANCE </t>
  </si>
  <si>
    <t>Not to be combined with any other promotions / offers • All sales are final • While supplies last</t>
  </si>
  <si>
    <r>
      <t xml:space="preserve">COUPLERS </t>
    </r>
    <r>
      <rPr>
        <sz val="12"/>
        <color theme="0"/>
        <rFont val="Helvetica 57 Condensed"/>
      </rPr>
      <t>Leather, 2 Dog</t>
    </r>
  </si>
  <si>
    <t>35% OFF</t>
  </si>
  <si>
    <t>7” x 3/8”
$11.50</t>
  </si>
  <si>
    <t>10” x 3/4”
$13</t>
  </si>
  <si>
    <t>30% OFF</t>
  </si>
  <si>
    <t>20” x 1”
$17.50</t>
  </si>
  <si>
    <t>Pink</t>
  </si>
  <si>
    <r>
      <t xml:space="preserve">MALIBU CLASSIC </t>
    </r>
    <r>
      <rPr>
        <sz val="12"/>
        <color theme="0"/>
        <rFont val="Helvetica 57 Condensed"/>
      </rPr>
      <t>Plain Harness</t>
    </r>
  </si>
  <si>
    <t>50% OFF</t>
  </si>
  <si>
    <t>X-Small
$20</t>
  </si>
  <si>
    <t>Small
$22.50</t>
  </si>
  <si>
    <r>
      <t xml:space="preserve">MALIBU BLING </t>
    </r>
    <r>
      <rPr>
        <sz val="12"/>
        <color theme="0"/>
        <rFont val="Helvetica 57 Condensed"/>
      </rPr>
      <t>Rhinestone Harness</t>
    </r>
  </si>
  <si>
    <t>X-Small
$22.50</t>
  </si>
  <si>
    <t>Small
$25</t>
  </si>
  <si>
    <t>Medium
$30</t>
  </si>
  <si>
    <t>–</t>
  </si>
  <si>
    <r>
      <t xml:space="preserve">HOUND COLLAR </t>
    </r>
    <r>
      <rPr>
        <sz val="12"/>
        <color theme="0"/>
        <rFont val="Helvetica 57 Condensed"/>
      </rPr>
      <t>Plain</t>
    </r>
  </si>
  <si>
    <t>75% OFF</t>
  </si>
  <si>
    <t>12” x 
1 3/4”
$12.50</t>
  </si>
  <si>
    <t>14” x 
1 3/4”
$13.50</t>
  </si>
  <si>
    <t>16” x 
2 1/4”
$15</t>
  </si>
  <si>
    <t>18” x 
2 1/4”
$17.50</t>
  </si>
  <si>
    <t>20” x 
2 1/2”
$20</t>
  </si>
  <si>
    <r>
      <t xml:space="preserve">HOUND COLLAR </t>
    </r>
    <r>
      <rPr>
        <sz val="12"/>
        <color theme="0"/>
        <rFont val="Helvetica 57 Condensed"/>
      </rPr>
      <t>Rhinestones</t>
    </r>
  </si>
  <si>
    <t>12” x 
1 3/4”
$13</t>
  </si>
  <si>
    <t>14” x 
1 3/4”
$15</t>
  </si>
  <si>
    <t>16” x 
2 1/4”
$17.50</t>
  </si>
  <si>
    <t>18” x 
2 1/4”
$20</t>
  </si>
  <si>
    <t>20” x 
2 1/2”
$22.50</t>
  </si>
  <si>
    <r>
      <t xml:space="preserve">ATHENS </t>
    </r>
    <r>
      <rPr>
        <sz val="12"/>
        <color theme="0"/>
        <rFont val="Helvetica 57 Condensed"/>
      </rPr>
      <t>Rhinestone collars, single line</t>
    </r>
  </si>
  <si>
    <t>20% OFF</t>
  </si>
  <si>
    <t>Orange</t>
  </si>
  <si>
    <r>
      <t xml:space="preserve">ROTTERDAM SPIKED </t>
    </r>
    <r>
      <rPr>
        <sz val="12"/>
        <color theme="0"/>
        <rFont val="Helvetica 57 Condensed"/>
      </rPr>
      <t>Metal Spiked fittings, Single Line</t>
    </r>
  </si>
  <si>
    <t>Hot Pink</t>
  </si>
  <si>
    <t>22” x  1”
$21.50</t>
  </si>
  <si>
    <r>
      <t xml:space="preserve">ROTTERDAM BONES </t>
    </r>
    <r>
      <rPr>
        <sz val="12"/>
        <color theme="0"/>
        <rFont val="Helvetica 57 Condensed"/>
      </rPr>
      <t xml:space="preserve"> Metal Bone fittings</t>
    </r>
  </si>
  <si>
    <t>Ocean Blue</t>
  </si>
  <si>
    <r>
      <t xml:space="preserve">ALPINE </t>
    </r>
    <r>
      <rPr>
        <sz val="12"/>
        <color theme="0"/>
        <rFont val="Helvetica 57 Condensed"/>
      </rPr>
      <t xml:space="preserve"> Solid Colour Padded Collars</t>
    </r>
  </si>
  <si>
    <t>NEW YORK REFLECTIVE COLLAR</t>
  </si>
  <si>
    <t>25% OFF</t>
  </si>
  <si>
    <t>14” x ¾”
$12.50</t>
  </si>
  <si>
    <t>16” x ¾”
$13.50</t>
  </si>
  <si>
    <t>18” x ¾”
$15</t>
  </si>
  <si>
    <t>22” x 1 ¼”
$20</t>
  </si>
  <si>
    <t>24” x 1 ½”
$21.50</t>
  </si>
  <si>
    <t>26” x 1 ½”
$22.50</t>
  </si>
  <si>
    <t>Black with
Reflective Gray</t>
  </si>
  <si>
    <t>INKED COLLECTION</t>
  </si>
  <si>
    <t>60% OFF</t>
  </si>
  <si>
    <r>
      <t xml:space="preserve">GARDEN OF EDEN </t>
    </r>
    <r>
      <rPr>
        <sz val="12"/>
        <color theme="0"/>
        <rFont val="Helvetica 57 Condensed"/>
      </rPr>
      <t xml:space="preserve"> Genuine Argentinean Leather, Garden of Eden Design, Padded Leather Bottom</t>
    </r>
  </si>
  <si>
    <t>18” x 1”
$27.50</t>
  </si>
  <si>
    <t>28” x 2”
$55</t>
  </si>
  <si>
    <t>30” x 2”
$60</t>
  </si>
  <si>
    <r>
      <t xml:space="preserve">DRAGON PUNK </t>
    </r>
    <r>
      <rPr>
        <sz val="12"/>
        <color theme="0"/>
        <rFont val="Helvetica 57 Condensed"/>
      </rPr>
      <t xml:space="preserve"> Genuine Argentinean Leather, Dragon Steam Punk Design, Padded Leather Bottom</t>
    </r>
  </si>
  <si>
    <t>22” x 1 ½”
$40</t>
  </si>
  <si>
    <t>phone 416-661-pets (7387)
toll free 1-866-331-5442
fax 416-661-7383
toll free fax 1-866-331-5443</t>
  </si>
  <si>
    <r>
      <rPr>
        <b/>
        <sz val="10"/>
        <color theme="1"/>
        <rFont val="Helvetica 57 Condensed"/>
      </rPr>
      <t>Mailing Address:</t>
    </r>
    <r>
      <rPr>
        <sz val="10"/>
        <color theme="1"/>
        <rFont val="Helvetica 57 Condensed"/>
      </rPr>
      <t xml:space="preserve">
10-8707 Dufferin St., Suite #335 
Vaughan, ON, Canada L4J 0A6
info@angelpetsupplies.com
www.angelpetsupplies.com</t>
    </r>
  </si>
  <si>
    <t xml:space="preserve">2023-2024 ORDER FORM																		</t>
  </si>
  <si>
    <t>info@angelpetsupplies.com
www.angelpetsupplies.com
fax 416-661-7383
toll free fax 1-866-331-5443</t>
  </si>
  <si>
    <t>ORDER SUBTOTAL</t>
  </si>
  <si>
    <t>ITEM #</t>
  </si>
  <si>
    <t>QTY</t>
  </si>
  <si>
    <t>$ PER ITEM</t>
  </si>
  <si>
    <t>SUB-TOTAL</t>
  </si>
  <si>
    <t>SHIPPING*</t>
  </si>
  <si>
    <t>TAXES</t>
  </si>
  <si>
    <t>SHORT ORDER FORM  (optional for smaller orders)</t>
  </si>
  <si>
    <t>* Complimentary shipping within Ontario on orders $300+ and within Canada on orders $450+ 
(before applicable taxes &amp; shipping charges)</t>
  </si>
  <si>
    <t>PAYMENT OPTIONS</t>
  </si>
  <si>
    <t>mark with an 'X'</t>
  </si>
  <si>
    <t>VISA</t>
  </si>
  <si>
    <t>MASTERCARD</t>
  </si>
  <si>
    <t>CHEQUE</t>
  </si>
  <si>
    <t>E-Transfer</t>
  </si>
  <si>
    <r>
      <t xml:space="preserve">AMEX </t>
    </r>
    <r>
      <rPr>
        <sz val="10"/>
        <color rgb="FF000000"/>
        <rFont val="Helvetica 57 Condensed"/>
      </rPr>
      <t>(Canada Only)</t>
    </r>
  </si>
  <si>
    <t>CARD #</t>
  </si>
  <si>
    <t>PHONE #</t>
  </si>
  <si>
    <r>
      <t xml:space="preserve">SAN ANTONIO </t>
    </r>
    <r>
      <rPr>
        <sz val="12"/>
        <color theme="0"/>
        <rFont val="Helvetica 57 Condensed"/>
      </rPr>
      <t>Genuine Argentinean Leather, Hand Carved / Tooled, 
Hair- on leather, Inlay, brass sun spots, Padded Leather Bottom</t>
    </r>
  </si>
  <si>
    <r>
      <t xml:space="preserve">SEDONA </t>
    </r>
    <r>
      <rPr>
        <sz val="12"/>
        <color theme="0"/>
        <rFont val="Helvetica 57 Condensed"/>
      </rPr>
      <t>Genuine Argentinean Leather, Hand Carved / Tooled, Hand Painted Feather, Hair-On Overlay, Mixed Spots, Padded Leather Bottom</t>
    </r>
  </si>
  <si>
    <r>
      <t xml:space="preserve">TULSA </t>
    </r>
    <r>
      <rPr>
        <sz val="12"/>
        <color theme="0"/>
        <rFont val="Helvetica 57 Condensed"/>
      </rPr>
      <t>Genuine Argentinean Leather, Hand Carved, Black Washed Tooling, 
Natural Rawhide Weaving, Padded Leather Bottom</t>
    </r>
  </si>
  <si>
    <t>24” x 1 1/2”
$27</t>
  </si>
  <si>
    <t>26” x 1 1/2”
$28.50</t>
  </si>
  <si>
    <t>EXPIRY DATE</t>
  </si>
  <si>
    <t>Yellow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</si>
</sst>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6" formatCode="&quot;$&quot;#,##0_);[Red]\(&quot;$&quot;#,##0\)"/>
    <numFmt numFmtId="8" formatCode="&quot;$&quot;#,##0.00_);[Red]\(&quot;$&quot;#,##0.00\)"/>
    <numFmt numFmtId="164" formatCode="&quot;$&quot;#,##0.00"/>
  </numFmts>
  <fonts count="27">
    <font>
      <sz val="12"/>
      <color theme="1"/>
      <name val="Calibri"/>
      <family val="2"/>
      <scheme val="minor"/>
    </font>
    <font>
      <sz val="10"/>
      <color theme="1"/>
      <name val="Helvetica 57 Condensed"/>
    </font>
    <font>
      <sz val="14"/>
      <color theme="0"/>
      <name val="Helvetica 57 Condensed"/>
    </font>
    <font>
      <b/>
      <sz val="12"/>
      <color theme="0"/>
      <name val="Helvetica 57 Condensed"/>
    </font>
    <font>
      <b/>
      <sz val="14"/>
      <color theme="0"/>
      <name val="Helvetica 57 Condensed"/>
    </font>
    <font>
      <sz val="12"/>
      <color theme="1"/>
      <name val="Helvetica 57 Condensed"/>
    </font>
    <font>
      <sz val="10"/>
      <color rgb="FF000000"/>
      <name val="Helvetica 57 Condensed"/>
    </font>
    <font>
      <b/>
      <sz val="10"/>
      <color rgb="FF000000"/>
      <name val="Helvetica 57 Condensed"/>
    </font>
    <font>
      <sz val="9"/>
      <color theme="1"/>
      <name val="Helvetica 57 Condensed"/>
    </font>
    <font>
      <b/>
      <sz val="20"/>
      <color theme="0"/>
      <name val="Helvetica 57 Condensed"/>
    </font>
    <font>
      <b/>
      <sz val="24"/>
      <color theme="0"/>
      <name val="Helvetica 57 Condensed"/>
    </font>
    <font>
      <b/>
      <sz val="22"/>
      <color theme="0"/>
      <name val="Helvetica 57 Condensed"/>
    </font>
    <font>
      <b/>
      <sz val="16"/>
      <color theme="0"/>
      <name val="Helvetica 57 Condensed"/>
    </font>
    <font>
      <i/>
      <sz val="10"/>
      <color rgb="FF000000"/>
      <name val="Helvetica 57 Condensed"/>
    </font>
    <font>
      <sz val="12"/>
      <color theme="0"/>
      <name val="Helvetica 57 Condensed"/>
    </font>
    <font>
      <b/>
      <sz val="8"/>
      <color rgb="FF000000"/>
      <name val="Helvetica 57 Condensed"/>
    </font>
    <font>
      <sz val="12"/>
      <color theme="0"/>
      <name val="Calibri"/>
      <family val="2"/>
      <scheme val="minor"/>
    </font>
    <font>
      <sz val="10"/>
      <color theme="0"/>
      <name val="Helvetica 57 Condensed"/>
    </font>
    <font>
      <b/>
      <sz val="10"/>
      <color theme="1"/>
      <name val="Helvetica 57 Condensed"/>
    </font>
    <font>
      <sz val="11"/>
      <color theme="1"/>
      <name val="Helvetica 57 Condensed"/>
    </font>
    <font>
      <b/>
      <sz val="12"/>
      <color theme="1"/>
      <name val="Helvetica 57 Condensed"/>
    </font>
    <font>
      <sz val="12"/>
      <color rgb="FF000000"/>
      <name val="Calibri"/>
      <family val="2"/>
      <scheme val="minor"/>
    </font>
    <font>
      <b/>
      <sz val="12"/>
      <color rgb="FF000000"/>
      <name val="Helvetica 57 Condensed"/>
    </font>
    <font>
      <b/>
      <sz val="14"/>
      <color rgb="FF000000"/>
      <name val="Helvetica 57 Condensed"/>
    </font>
    <font>
      <b/>
      <sz val="14"/>
      <color theme="1"/>
      <name val="Helvetica 57 Condensed"/>
    </font>
    <font>
      <b/>
      <sz val="9"/>
      <color rgb="FF000000"/>
      <name val="Helvetica 57 Condensed"/>
    </font>
    <font>
      <sz val="12"/>
      <color theme="0" tint="-0.249977111117893"/>
      <name val="Helvetica 57 Condensed"/>
    </font>
  </fonts>
  <fills count="18">
    <fill>
      <patternFill patternType="none"/>
    </fill>
    <fill>
      <patternFill patternType="gray125"/>
    </fill>
    <fill>
      <patternFill patternType="solid">
        <fgColor theme="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rgb="FFFF33B2"/>
        <bgColor indexed="64"/>
      </patternFill>
    </fill>
    <fill>
      <patternFill patternType="solid">
        <fgColor rgb="FF53B03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/>
        <bgColor rgb="FF000000"/>
      </patternFill>
    </fill>
    <fill>
      <patternFill patternType="solid">
        <fgColor rgb="FF00C7CD"/>
        <bgColor indexed="64"/>
      </patternFill>
    </fill>
  </fills>
  <borders count="9">
    <border>
      <left/>
      <right/>
      <top/>
      <bottom/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 style="thin">
        <color theme="1"/>
      </right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/>
      <top style="thin">
        <color theme="1"/>
      </top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/>
      <top/>
      <bottom style="thin">
        <color theme="1"/>
      </bottom>
      <diagonal/>
    </border>
    <border>
      <left/>
      <right/>
      <top/>
      <bottom style="medium">
        <color theme="1"/>
      </bottom>
      <diagonal/>
    </border>
  </borders>
  <cellStyleXfs count="1">
    <xf numFmtId="0" fontId="0" fillId="0" borderId="0"/>
  </cellStyleXfs>
  <cellXfs count="153">
    <xf numFmtId="0" fontId="0" fillId="0" borderId="0" xfId="0"/>
    <xf numFmtId="0" fontId="5" fillId="0" borderId="0" xfId="0" applyFont="1"/>
    <xf numFmtId="0" fontId="6" fillId="0" borderId="0" xfId="0" applyFont="1"/>
    <xf numFmtId="0" fontId="6" fillId="0" borderId="0" xfId="0" applyFont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8" fillId="2" borderId="2" xfId="0" applyFont="1" applyFill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 wrapText="1"/>
    </xf>
    <xf numFmtId="0" fontId="6" fillId="0" borderId="0" xfId="0" applyFont="1" applyAlignment="1">
      <alignment horizontal="center"/>
    </xf>
    <xf numFmtId="8" fontId="6" fillId="0" borderId="0" xfId="0" applyNumberFormat="1" applyFont="1" applyAlignment="1">
      <alignment horizontal="center" vertical="center"/>
    </xf>
    <xf numFmtId="0" fontId="8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0" borderId="4" xfId="0" applyFont="1" applyBorder="1" applyAlignment="1">
      <alignment horizontal="center" vertical="center" wrapText="1"/>
    </xf>
    <xf numFmtId="0" fontId="7" fillId="0" borderId="5" xfId="0" applyFont="1" applyBorder="1"/>
    <xf numFmtId="0" fontId="6" fillId="2" borderId="5" xfId="0" applyFont="1" applyFill="1" applyBorder="1" applyAlignment="1">
      <alignment horizontal="center" vertical="center"/>
    </xf>
    <xf numFmtId="8" fontId="6" fillId="0" borderId="5" xfId="0" applyNumberFormat="1" applyFont="1" applyBorder="1" applyAlignment="1">
      <alignment horizontal="center" vertical="center"/>
    </xf>
    <xf numFmtId="0" fontId="4" fillId="0" borderId="0" xfId="0" applyFont="1" applyAlignment="1">
      <alignment horizontal="left"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top"/>
    </xf>
    <xf numFmtId="0" fontId="7" fillId="0" borderId="0" xfId="0" applyFont="1" applyAlignment="1">
      <alignment vertical="center" wrapText="1"/>
    </xf>
    <xf numFmtId="0" fontId="10" fillId="0" borderId="0" xfId="0" applyFont="1" applyAlignment="1">
      <alignment vertical="center" wrapText="1"/>
    </xf>
    <xf numFmtId="0" fontId="6" fillId="0" borderId="0" xfId="0" applyFont="1" applyAlignment="1">
      <alignment wrapText="1"/>
    </xf>
    <xf numFmtId="0" fontId="11" fillId="0" borderId="0" xfId="0" applyFont="1" applyAlignment="1">
      <alignment vertical="center" wrapText="1"/>
    </xf>
    <xf numFmtId="0" fontId="3" fillId="3" borderId="0" xfId="0" applyFont="1" applyFill="1" applyAlignment="1">
      <alignment vertical="center"/>
    </xf>
    <xf numFmtId="0" fontId="4" fillId="6" borderId="0" xfId="0" applyFont="1" applyFill="1" applyAlignment="1">
      <alignment vertical="center"/>
    </xf>
    <xf numFmtId="0" fontId="5" fillId="0" borderId="1" xfId="0" applyFont="1" applyBorder="1"/>
    <xf numFmtId="0" fontId="15" fillId="0" borderId="0" xfId="0" applyFont="1" applyAlignment="1">
      <alignment horizontal="left"/>
    </xf>
    <xf numFmtId="8" fontId="14" fillId="0" borderId="6" xfId="0" applyNumberFormat="1" applyFont="1" applyBorder="1"/>
    <xf numFmtId="0" fontId="5" fillId="6" borderId="0" xfId="0" applyFont="1" applyFill="1"/>
    <xf numFmtId="8" fontId="6" fillId="0" borderId="1" xfId="0" applyNumberFormat="1" applyFont="1" applyBorder="1" applyAlignment="1">
      <alignment horizontal="center" vertical="center"/>
    </xf>
    <xf numFmtId="0" fontId="6" fillId="2" borderId="2" xfId="0" applyFont="1" applyFill="1" applyBorder="1" applyAlignment="1">
      <alignment horizontal="center" vertical="center"/>
    </xf>
    <xf numFmtId="8" fontId="6" fillId="0" borderId="2" xfId="0" applyNumberFormat="1" applyFont="1" applyBorder="1" applyAlignment="1">
      <alignment horizontal="center" vertical="center"/>
    </xf>
    <xf numFmtId="8" fontId="6" fillId="0" borderId="3" xfId="0" applyNumberFormat="1" applyFont="1" applyBorder="1" applyAlignment="1">
      <alignment horizontal="center" vertical="center"/>
    </xf>
    <xf numFmtId="0" fontId="1" fillId="0" borderId="0" xfId="0" applyFont="1" applyAlignment="1">
      <alignment horizontal="center"/>
    </xf>
    <xf numFmtId="0" fontId="12" fillId="0" borderId="0" xfId="0" applyFont="1" applyAlignment="1">
      <alignment vertical="center"/>
    </xf>
    <xf numFmtId="0" fontId="8" fillId="2" borderId="0" xfId="0" applyFont="1" applyFill="1" applyAlignment="1">
      <alignment horizontal="center" vertical="center" wrapText="1"/>
    </xf>
    <xf numFmtId="0" fontId="6" fillId="2" borderId="0" xfId="0" applyFont="1" applyFill="1" applyAlignment="1">
      <alignment horizontal="center" vertical="center"/>
    </xf>
    <xf numFmtId="0" fontId="6" fillId="0" borderId="5" xfId="0" applyFont="1" applyBorder="1"/>
    <xf numFmtId="0" fontId="1" fillId="2" borderId="5" xfId="0" applyFont="1" applyFill="1" applyBorder="1" applyAlignment="1">
      <alignment horizontal="center" vertical="center"/>
    </xf>
    <xf numFmtId="0" fontId="6" fillId="0" borderId="5" xfId="0" applyFont="1" applyBorder="1" applyAlignment="1">
      <alignment horizontal="center" vertical="center"/>
    </xf>
    <xf numFmtId="0" fontId="8" fillId="2" borderId="4" xfId="0" applyFont="1" applyFill="1" applyBorder="1" applyAlignment="1">
      <alignment horizontal="center" vertical="center" wrapText="1"/>
    </xf>
    <xf numFmtId="0" fontId="5" fillId="0" borderId="7" xfId="0" applyFont="1" applyBorder="1"/>
    <xf numFmtId="0" fontId="7" fillId="0" borderId="0" xfId="0" applyFont="1"/>
    <xf numFmtId="0" fontId="6" fillId="0" borderId="4" xfId="0" applyFont="1" applyBorder="1"/>
    <xf numFmtId="0" fontId="1" fillId="2" borderId="4" xfId="0" applyFont="1" applyFill="1" applyBorder="1" applyAlignment="1">
      <alignment horizontal="center" vertical="center"/>
    </xf>
    <xf numFmtId="0" fontId="6" fillId="0" borderId="4" xfId="0" applyFont="1" applyBorder="1" applyAlignment="1">
      <alignment horizontal="center" vertical="center"/>
    </xf>
    <xf numFmtId="0" fontId="5" fillId="0" borderId="4" xfId="0" applyFont="1" applyBorder="1"/>
    <xf numFmtId="0" fontId="6" fillId="0" borderId="2" xfId="0" applyFont="1" applyBorder="1" applyAlignment="1">
      <alignment horizontal="center" vertical="center"/>
    </xf>
    <xf numFmtId="0" fontId="1" fillId="2" borderId="2" xfId="0" applyFont="1" applyFill="1" applyBorder="1" applyAlignment="1">
      <alignment horizontal="center" vertical="center"/>
    </xf>
    <xf numFmtId="0" fontId="6" fillId="0" borderId="5" xfId="0" applyFont="1" applyBorder="1" applyAlignment="1">
      <alignment horizontal="left" vertical="center" wrapText="1"/>
    </xf>
    <xf numFmtId="0" fontId="0" fillId="0" borderId="6" xfId="0" applyBorder="1"/>
    <xf numFmtId="8" fontId="16" fillId="0" borderId="6" xfId="0" applyNumberFormat="1" applyFont="1" applyBorder="1"/>
    <xf numFmtId="0" fontId="3" fillId="0" borderId="0" xfId="0" applyFont="1" applyAlignment="1">
      <alignment vertical="center"/>
    </xf>
    <xf numFmtId="0" fontId="4" fillId="0" borderId="0" xfId="0" applyFont="1" applyAlignment="1">
      <alignment vertical="center" wrapText="1"/>
    </xf>
    <xf numFmtId="6" fontId="7" fillId="0" borderId="4" xfId="0" applyNumberFormat="1" applyFont="1" applyBorder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0" fontId="6" fillId="0" borderId="0" xfId="0" applyFont="1" applyAlignment="1">
      <alignment horizontal="left" vertical="top"/>
    </xf>
    <xf numFmtId="0" fontId="8" fillId="0" borderId="0" xfId="0" applyFont="1" applyAlignment="1">
      <alignment vertical="center" wrapText="1"/>
    </xf>
    <xf numFmtId="164" fontId="16" fillId="0" borderId="6" xfId="0" applyNumberFormat="1" applyFont="1" applyBorder="1"/>
    <xf numFmtId="0" fontId="3" fillId="10" borderId="4" xfId="0" applyFont="1" applyFill="1" applyBorder="1" applyAlignment="1">
      <alignment horizontal="center" vertical="center"/>
    </xf>
    <xf numFmtId="0" fontId="6" fillId="0" borderId="0" xfId="0" applyFont="1" applyAlignment="1">
      <alignment horizontal="left"/>
    </xf>
    <xf numFmtId="0" fontId="6" fillId="0" borderId="0" xfId="0" applyFont="1" applyAlignment="1">
      <alignment horizontal="left" vertical="center" wrapText="1"/>
    </xf>
    <xf numFmtId="0" fontId="25" fillId="0" borderId="6" xfId="0" applyFont="1" applyBorder="1" applyAlignment="1">
      <alignment horizontal="left"/>
    </xf>
    <xf numFmtId="0" fontId="5" fillId="0" borderId="6" xfId="0" applyFont="1" applyBorder="1" applyAlignment="1">
      <alignment horizontal="center" vertical="center"/>
    </xf>
    <xf numFmtId="0" fontId="0" fillId="13" borderId="6" xfId="0" applyFill="1" applyBorder="1"/>
    <xf numFmtId="0" fontId="20" fillId="0" borderId="0" xfId="0" applyFont="1"/>
    <xf numFmtId="0" fontId="22" fillId="0" borderId="0" xfId="0" applyFont="1"/>
    <xf numFmtId="0" fontId="0" fillId="0" borderId="8" xfId="0" applyBorder="1"/>
    <xf numFmtId="0" fontId="21" fillId="16" borderId="0" xfId="0" applyFont="1" applyFill="1"/>
    <xf numFmtId="0" fontId="0" fillId="2" borderId="0" xfId="0" applyFill="1"/>
    <xf numFmtId="0" fontId="0" fillId="2" borderId="6" xfId="0" applyFill="1" applyBorder="1"/>
    <xf numFmtId="0" fontId="1" fillId="0" borderId="5" xfId="0" applyFont="1" applyBorder="1" applyAlignment="1">
      <alignment horizontal="left" vertical="center"/>
    </xf>
    <xf numFmtId="0" fontId="1" fillId="0" borderId="4" xfId="0" applyFont="1" applyBorder="1" applyAlignment="1">
      <alignment horizontal="left" vertical="center"/>
    </xf>
    <xf numFmtId="0" fontId="4" fillId="6" borderId="0" xfId="0" applyFont="1" applyFill="1" applyAlignment="1">
      <alignment horizontal="left" vertical="center"/>
    </xf>
    <xf numFmtId="0" fontId="4" fillId="7" borderId="0" xfId="0" applyFont="1" applyFill="1" applyAlignment="1">
      <alignment horizontal="left" vertical="center"/>
    </xf>
    <xf numFmtId="0" fontId="5" fillId="0" borderId="0" xfId="0" applyFont="1" applyAlignment="1">
      <alignment horizontal="center"/>
    </xf>
    <xf numFmtId="0" fontId="1" fillId="0" borderId="0" xfId="0" applyFont="1" applyAlignment="1">
      <alignment horizontal="right"/>
    </xf>
    <xf numFmtId="0" fontId="5" fillId="2" borderId="0" xfId="0" applyFont="1" applyFill="1" applyAlignment="1">
      <alignment horizontal="center"/>
    </xf>
    <xf numFmtId="0" fontId="1" fillId="0" borderId="0" xfId="0" applyFont="1" applyAlignment="1">
      <alignment horizontal="center" vertical="center" wrapText="1"/>
    </xf>
    <xf numFmtId="0" fontId="9" fillId="5" borderId="0" xfId="0" applyFont="1" applyFill="1" applyAlignment="1">
      <alignment horizontal="center" vertical="center" wrapText="1"/>
    </xf>
    <xf numFmtId="0" fontId="4" fillId="4" borderId="0" xfId="0" applyFont="1" applyFill="1" applyAlignment="1">
      <alignment horizontal="left" vertical="center"/>
    </xf>
    <xf numFmtId="0" fontId="3" fillId="3" borderId="0" xfId="0" applyFont="1" applyFill="1" applyAlignment="1">
      <alignment horizontal="left" vertical="center"/>
    </xf>
    <xf numFmtId="0" fontId="4" fillId="4" borderId="0" xfId="0" applyFont="1" applyFill="1" applyAlignment="1">
      <alignment horizontal="left" vertical="top"/>
    </xf>
    <xf numFmtId="0" fontId="4" fillId="7" borderId="0" xfId="0" applyFont="1" applyFill="1" applyAlignment="1">
      <alignment horizontal="left" vertical="center" wrapText="1"/>
    </xf>
    <xf numFmtId="0" fontId="2" fillId="3" borderId="0" xfId="0" applyFont="1" applyFill="1" applyAlignment="1">
      <alignment horizontal="left"/>
    </xf>
    <xf numFmtId="0" fontId="4" fillId="4" borderId="4" xfId="0" applyFont="1" applyFill="1" applyBorder="1" applyAlignment="1">
      <alignment horizontal="center" vertical="center"/>
    </xf>
    <xf numFmtId="0" fontId="4" fillId="4" borderId="0" xfId="0" applyFont="1" applyFill="1" applyAlignment="1">
      <alignment horizontal="center" vertical="center"/>
    </xf>
    <xf numFmtId="0" fontId="4" fillId="4" borderId="4" xfId="0" applyFont="1" applyFill="1" applyBorder="1" applyAlignment="1">
      <alignment horizontal="left" vertical="center"/>
    </xf>
    <xf numFmtId="0" fontId="12" fillId="5" borderId="0" xfId="0" applyFont="1" applyFill="1" applyAlignment="1">
      <alignment horizontal="center" vertical="center" wrapText="1"/>
    </xf>
    <xf numFmtId="0" fontId="11" fillId="5" borderId="0" xfId="0" applyFont="1" applyFill="1" applyAlignment="1">
      <alignment horizontal="center" vertical="center" wrapText="1"/>
    </xf>
    <xf numFmtId="0" fontId="0" fillId="0" borderId="0" xfId="0" applyAlignment="1">
      <alignment horizontal="center"/>
    </xf>
    <xf numFmtId="164" fontId="1" fillId="0" borderId="0" xfId="0" applyNumberFormat="1" applyFont="1" applyAlignment="1">
      <alignment horizontal="center" vertical="center" wrapText="1"/>
    </xf>
    <xf numFmtId="0" fontId="3" fillId="0" borderId="0" xfId="0" applyFont="1" applyAlignment="1">
      <alignment horizontal="center" vertical="center"/>
    </xf>
    <xf numFmtId="0" fontId="4" fillId="17" borderId="0" xfId="0" applyFont="1" applyFill="1" applyAlignment="1">
      <alignment horizontal="left" vertical="center" wrapText="1"/>
    </xf>
    <xf numFmtId="0" fontId="6" fillId="0" borderId="5" xfId="0" applyFont="1" applyBorder="1" applyAlignment="1">
      <alignment horizontal="left" vertical="center" wrapText="1"/>
    </xf>
    <xf numFmtId="0" fontId="6" fillId="0" borderId="4" xfId="0" applyFont="1" applyBorder="1" applyAlignment="1">
      <alignment horizontal="left" vertical="center" wrapText="1"/>
    </xf>
    <xf numFmtId="0" fontId="6" fillId="0" borderId="5" xfId="0" applyFont="1" applyBorder="1" applyAlignment="1">
      <alignment horizontal="center" vertical="center"/>
    </xf>
    <xf numFmtId="0" fontId="6" fillId="0" borderId="4" xfId="0" applyFont="1" applyBorder="1" applyAlignment="1">
      <alignment horizontal="center" vertical="center"/>
    </xf>
    <xf numFmtId="0" fontId="1" fillId="2" borderId="5" xfId="0" applyFont="1" applyFill="1" applyBorder="1" applyAlignment="1">
      <alignment horizontal="center" vertical="center"/>
    </xf>
    <xf numFmtId="0" fontId="1" fillId="2" borderId="4" xfId="0" applyFont="1" applyFill="1" applyBorder="1" applyAlignment="1">
      <alignment horizontal="center" vertical="center"/>
    </xf>
    <xf numFmtId="0" fontId="8" fillId="0" borderId="4" xfId="0" applyFont="1" applyBorder="1" applyAlignment="1">
      <alignment horizontal="center" vertical="center" wrapText="1"/>
    </xf>
    <xf numFmtId="0" fontId="18" fillId="0" borderId="0" xfId="0" applyFont="1" applyAlignment="1">
      <alignment horizontal="center" vertical="center"/>
    </xf>
    <xf numFmtId="8" fontId="1" fillId="0" borderId="0" xfId="0" applyNumberFormat="1" applyFont="1" applyAlignment="1">
      <alignment horizontal="center" vertical="center"/>
    </xf>
    <xf numFmtId="0" fontId="1" fillId="0" borderId="0" xfId="0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0" fontId="17" fillId="8" borderId="2" xfId="0" applyFont="1" applyFill="1" applyBorder="1" applyAlignment="1">
      <alignment horizontal="left" vertical="top"/>
    </xf>
    <xf numFmtId="6" fontId="1" fillId="0" borderId="0" xfId="0" applyNumberFormat="1" applyFont="1" applyAlignment="1">
      <alignment horizontal="center" vertical="center"/>
    </xf>
    <xf numFmtId="0" fontId="17" fillId="8" borderId="4" xfId="0" applyFont="1" applyFill="1" applyBorder="1" applyAlignment="1">
      <alignment horizontal="left" vertical="top"/>
    </xf>
    <xf numFmtId="0" fontId="18" fillId="0" borderId="0" xfId="0" applyFont="1" applyAlignment="1">
      <alignment horizontal="right"/>
    </xf>
    <xf numFmtId="0" fontId="17" fillId="8" borderId="0" xfId="0" applyFont="1" applyFill="1" applyAlignment="1">
      <alignment horizontal="left" vertical="top" wrapText="1"/>
    </xf>
    <xf numFmtId="0" fontId="17" fillId="8" borderId="0" xfId="0" applyFont="1" applyFill="1" applyAlignment="1">
      <alignment horizontal="left" vertical="top"/>
    </xf>
    <xf numFmtId="0" fontId="17" fillId="8" borderId="2" xfId="0" applyFont="1" applyFill="1" applyBorder="1" applyAlignment="1">
      <alignment horizontal="left" vertical="top" wrapText="1"/>
    </xf>
    <xf numFmtId="0" fontId="4" fillId="4" borderId="0" xfId="0" applyFont="1" applyFill="1" applyAlignment="1">
      <alignment horizontal="left" vertical="center" wrapText="1"/>
    </xf>
    <xf numFmtId="0" fontId="19" fillId="11" borderId="0" xfId="0" applyFont="1" applyFill="1" applyAlignment="1">
      <alignment horizontal="center" vertical="center"/>
    </xf>
    <xf numFmtId="0" fontId="4" fillId="6" borderId="0" xfId="0" applyFont="1" applyFill="1" applyAlignment="1">
      <alignment horizontal="left" vertical="center" wrapText="1"/>
    </xf>
    <xf numFmtId="0" fontId="6" fillId="0" borderId="0" xfId="0" applyFont="1" applyAlignment="1">
      <alignment horizontal="left" vertical="center"/>
    </xf>
    <xf numFmtId="0" fontId="3" fillId="0" borderId="4" xfId="0" applyFont="1" applyBorder="1" applyAlignment="1">
      <alignment horizontal="center" vertical="center"/>
    </xf>
    <xf numFmtId="0" fontId="7" fillId="0" borderId="5" xfId="0" applyFont="1" applyBorder="1" applyAlignment="1">
      <alignment horizontal="left"/>
    </xf>
    <xf numFmtId="0" fontId="12" fillId="10" borderId="0" xfId="0" applyFont="1" applyFill="1" applyAlignment="1">
      <alignment horizontal="center" vertical="center"/>
    </xf>
    <xf numFmtId="0" fontId="3" fillId="10" borderId="0" xfId="0" applyFont="1" applyFill="1" applyAlignment="1">
      <alignment horizontal="center" vertical="center"/>
    </xf>
    <xf numFmtId="0" fontId="14" fillId="9" borderId="0" xfId="0" applyFont="1" applyFill="1" applyAlignment="1">
      <alignment horizontal="center" vertical="center" wrapText="1"/>
    </xf>
    <xf numFmtId="0" fontId="0" fillId="9" borderId="0" xfId="0" applyFill="1" applyAlignment="1">
      <alignment horizontal="center" vertical="center"/>
    </xf>
    <xf numFmtId="0" fontId="4" fillId="12" borderId="0" xfId="0" applyFont="1" applyFill="1" applyAlignment="1">
      <alignment horizontal="left" vertical="center" wrapText="1"/>
    </xf>
    <xf numFmtId="0" fontId="1" fillId="0" borderId="0" xfId="0" applyFont="1" applyAlignment="1">
      <alignment horizontal="left" vertical="center" wrapText="1"/>
    </xf>
    <xf numFmtId="0" fontId="23" fillId="0" borderId="0" xfId="0" applyFont="1" applyAlignment="1">
      <alignment horizontal="left" vertical="center"/>
    </xf>
    <xf numFmtId="8" fontId="2" fillId="10" borderId="0" xfId="0" applyNumberFormat="1" applyFont="1" applyFill="1" applyAlignment="1">
      <alignment horizontal="center" vertical="center"/>
    </xf>
    <xf numFmtId="0" fontId="2" fillId="10" borderId="0" xfId="0" applyFont="1" applyFill="1" applyAlignment="1">
      <alignment horizontal="center" vertical="center"/>
    </xf>
    <xf numFmtId="0" fontId="24" fillId="11" borderId="6" xfId="0" applyFont="1" applyFill="1" applyBorder="1" applyAlignment="1">
      <alignment horizontal="left" vertical="center"/>
    </xf>
    <xf numFmtId="0" fontId="0" fillId="11" borderId="6" xfId="0" applyFill="1" applyBorder="1" applyAlignment="1">
      <alignment horizontal="left" vertical="center"/>
    </xf>
    <xf numFmtId="0" fontId="0" fillId="2" borderId="6" xfId="0" applyFill="1" applyBorder="1" applyAlignment="1">
      <alignment horizontal="center"/>
    </xf>
    <xf numFmtId="0" fontId="5" fillId="0" borderId="6" xfId="0" applyFont="1" applyBorder="1" applyAlignment="1">
      <alignment horizontal="center" vertical="center"/>
    </xf>
    <xf numFmtId="164" fontId="5" fillId="2" borderId="6" xfId="0" applyNumberFormat="1" applyFont="1" applyFill="1" applyBorder="1" applyAlignment="1">
      <alignment horizontal="center" vertical="center"/>
    </xf>
    <xf numFmtId="0" fontId="5" fillId="0" borderId="1" xfId="0" applyFont="1" applyBorder="1" applyAlignment="1">
      <alignment horizontal="right" vertical="center"/>
    </xf>
    <xf numFmtId="0" fontId="5" fillId="0" borderId="2" xfId="0" applyFont="1" applyBorder="1" applyAlignment="1">
      <alignment horizontal="right" vertical="center"/>
    </xf>
    <xf numFmtId="0" fontId="5" fillId="0" borderId="3" xfId="0" applyFont="1" applyBorder="1" applyAlignment="1">
      <alignment horizontal="right" vertical="center"/>
    </xf>
    <xf numFmtId="164" fontId="5" fillId="5" borderId="1" xfId="0" applyNumberFormat="1" applyFont="1" applyFill="1" applyBorder="1" applyAlignment="1">
      <alignment horizontal="center" vertical="center"/>
    </xf>
    <xf numFmtId="0" fontId="5" fillId="5" borderId="3" xfId="0" applyFont="1" applyFill="1" applyBorder="1" applyAlignment="1">
      <alignment horizontal="center" vertical="center"/>
    </xf>
    <xf numFmtId="0" fontId="5" fillId="5" borderId="1" xfId="0" applyFont="1" applyFill="1" applyBorder="1" applyAlignment="1">
      <alignment horizontal="center" vertical="center"/>
    </xf>
    <xf numFmtId="0" fontId="26" fillId="0" borderId="0" xfId="0" applyFont="1" applyAlignment="1">
      <alignment horizontal="left" vertical="center"/>
    </xf>
    <xf numFmtId="0" fontId="22" fillId="0" borderId="0" xfId="0" applyFont="1" applyAlignment="1">
      <alignment horizontal="center"/>
    </xf>
    <xf numFmtId="0" fontId="22" fillId="0" borderId="0" xfId="0" applyFont="1" applyAlignment="1">
      <alignment horizontal="left"/>
    </xf>
    <xf numFmtId="0" fontId="0" fillId="2" borderId="0" xfId="0" applyFill="1" applyAlignment="1">
      <alignment horizontal="center"/>
    </xf>
    <xf numFmtId="0" fontId="20" fillId="0" borderId="0" xfId="0" applyFont="1" applyAlignment="1">
      <alignment horizontal="left"/>
    </xf>
    <xf numFmtId="0" fontId="20" fillId="0" borderId="1" xfId="0" applyFont="1" applyBorder="1" applyAlignment="1">
      <alignment horizontal="right" vertical="center"/>
    </xf>
    <xf numFmtId="0" fontId="20" fillId="0" borderId="2" xfId="0" applyFont="1" applyBorder="1" applyAlignment="1">
      <alignment horizontal="right" vertical="center"/>
    </xf>
    <xf numFmtId="0" fontId="20" fillId="0" borderId="3" xfId="0" applyFont="1" applyBorder="1" applyAlignment="1">
      <alignment horizontal="right" vertical="center"/>
    </xf>
    <xf numFmtId="164" fontId="20" fillId="14" borderId="1" xfId="0" applyNumberFormat="1" applyFont="1" applyFill="1" applyBorder="1" applyAlignment="1">
      <alignment horizontal="center" vertical="center"/>
    </xf>
    <xf numFmtId="0" fontId="20" fillId="14" borderId="3" xfId="0" applyFont="1" applyFill="1" applyBorder="1" applyAlignment="1">
      <alignment horizontal="center" vertical="center"/>
    </xf>
    <xf numFmtId="0" fontId="5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24" fillId="15" borderId="8" xfId="0" applyFont="1" applyFill="1" applyBorder="1" applyAlignment="1">
      <alignment horizontal="left" vertical="center"/>
    </xf>
    <xf numFmtId="0" fontId="0" fillId="15" borderId="8" xfId="0" applyFill="1" applyBorder="1" applyAlignment="1">
      <alignment horizontal="left" vertical="center"/>
    </xf>
    <xf numFmtId="0" fontId="4" fillId="3" borderId="0" xfId="0" applyFont="1" applyFill="1" applyAlignment="1">
      <alignment horizontal="left" vertical="center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00C7CD"/>
      <color rgb="FF00DAD2"/>
      <color rgb="FF00DAF0"/>
      <color rgb="FF53B032"/>
      <color rgb="FFFF71D7"/>
      <color rgb="FFFF33B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emf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63500</xdr:colOff>
      <xdr:row>0</xdr:row>
      <xdr:rowOff>0</xdr:rowOff>
    </xdr:from>
    <xdr:to>
      <xdr:col>4</xdr:col>
      <xdr:colOff>228600</xdr:colOff>
      <xdr:row>4</xdr:row>
      <xdr:rowOff>12011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42D966E-817A-0DE1-A717-8F9A74BC40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3500" y="0"/>
          <a:ext cx="2387600" cy="939111"/>
        </a:xfrm>
        <a:prstGeom prst="rect">
          <a:avLst/>
        </a:prstGeom>
      </xdr:spPr>
    </xdr:pic>
    <xdr:clientData/>
  </xdr:twoCellAnchor>
  <xdr:twoCellAnchor editAs="oneCell">
    <xdr:from>
      <xdr:col>16</xdr:col>
      <xdr:colOff>508000</xdr:colOff>
      <xdr:row>0</xdr:row>
      <xdr:rowOff>63500</xdr:rowOff>
    </xdr:from>
    <xdr:to>
      <xdr:col>16</xdr:col>
      <xdr:colOff>749300</xdr:colOff>
      <xdr:row>1</xdr:row>
      <xdr:rowOff>101600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CD17900-F395-0D9E-4730-26DA4C1CD2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470900" y="63500"/>
          <a:ext cx="241300" cy="241300"/>
        </a:xfrm>
        <a:prstGeom prst="rect">
          <a:avLst/>
        </a:prstGeom>
      </xdr:spPr>
    </xdr:pic>
    <xdr:clientData/>
  </xdr:twoCellAnchor>
  <xdr:twoCellAnchor editAs="oneCell">
    <xdr:from>
      <xdr:col>0</xdr:col>
      <xdr:colOff>88900</xdr:colOff>
      <xdr:row>101</xdr:row>
      <xdr:rowOff>101600</xdr:rowOff>
    </xdr:from>
    <xdr:to>
      <xdr:col>0</xdr:col>
      <xdr:colOff>900653</xdr:colOff>
      <xdr:row>104</xdr:row>
      <xdr:rowOff>165100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7968D931-6B7F-CE6A-FA58-DDF841C0ED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8900" y="23736300"/>
          <a:ext cx="811753" cy="787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132</xdr:row>
      <xdr:rowOff>12701</xdr:rowOff>
    </xdr:from>
    <xdr:to>
      <xdr:col>14</xdr:col>
      <xdr:colOff>241300</xdr:colOff>
      <xdr:row>138</xdr:row>
      <xdr:rowOff>16239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3E6E5978-4414-B742-CB00-7BDABB14B5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31483301"/>
          <a:ext cx="7645400" cy="1222738"/>
        </a:xfrm>
        <a:prstGeom prst="rect">
          <a:avLst/>
        </a:prstGeom>
      </xdr:spPr>
    </xdr:pic>
    <xdr:clientData/>
  </xdr:twoCellAnchor>
  <xdr:twoCellAnchor editAs="oneCell">
    <xdr:from>
      <xdr:col>0</xdr:col>
      <xdr:colOff>203200</xdr:colOff>
      <xdr:row>177</xdr:row>
      <xdr:rowOff>20934</xdr:rowOff>
    </xdr:from>
    <xdr:to>
      <xdr:col>2</xdr:col>
      <xdr:colOff>482600</xdr:colOff>
      <xdr:row>183</xdr:row>
      <xdr:rowOff>200542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9EC1ED10-7E63-7EAC-C5FD-9F202C9092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03200" y="43429534"/>
          <a:ext cx="1460500" cy="1513108"/>
        </a:xfrm>
        <a:prstGeom prst="rect">
          <a:avLst/>
        </a:prstGeom>
      </xdr:spPr>
    </xdr:pic>
    <xdr:clientData/>
  </xdr:twoCellAnchor>
  <xdr:twoCellAnchor editAs="oneCell">
    <xdr:from>
      <xdr:col>0</xdr:col>
      <xdr:colOff>126999</xdr:colOff>
      <xdr:row>201</xdr:row>
      <xdr:rowOff>50800</xdr:rowOff>
    </xdr:from>
    <xdr:to>
      <xdr:col>2</xdr:col>
      <xdr:colOff>703942</xdr:colOff>
      <xdr:row>204</xdr:row>
      <xdr:rowOff>406400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7A048558-89E1-90EB-0A35-C9117C7D4D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26999" y="50177700"/>
          <a:ext cx="1758043" cy="965200"/>
        </a:xfrm>
        <a:prstGeom prst="rect">
          <a:avLst/>
        </a:prstGeom>
      </xdr:spPr>
    </xdr:pic>
    <xdr:clientData/>
  </xdr:twoCellAnchor>
  <xdr:twoCellAnchor editAs="oneCell">
    <xdr:from>
      <xdr:col>0</xdr:col>
      <xdr:colOff>76201</xdr:colOff>
      <xdr:row>216</xdr:row>
      <xdr:rowOff>76200</xdr:rowOff>
    </xdr:from>
    <xdr:to>
      <xdr:col>2</xdr:col>
      <xdr:colOff>622301</xdr:colOff>
      <xdr:row>222</xdr:row>
      <xdr:rowOff>108778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32EBD374-F0A6-6038-C856-D486B26E77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76201" y="53340000"/>
          <a:ext cx="1727200" cy="167087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294</xdr:row>
      <xdr:rowOff>1</xdr:rowOff>
    </xdr:from>
    <xdr:to>
      <xdr:col>2</xdr:col>
      <xdr:colOff>730402</xdr:colOff>
      <xdr:row>296</xdr:row>
      <xdr:rowOff>127001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BC7EB1B0-085D-C5E7-43D1-8E962DE628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72682101"/>
          <a:ext cx="1911502" cy="533400"/>
        </a:xfrm>
        <a:prstGeom prst="rect">
          <a:avLst/>
        </a:prstGeom>
      </xdr:spPr>
    </xdr:pic>
    <xdr:clientData/>
  </xdr:twoCellAnchor>
  <xdr:oneCellAnchor>
    <xdr:from>
      <xdr:col>0</xdr:col>
      <xdr:colOff>63500</xdr:colOff>
      <xdr:row>309</xdr:row>
      <xdr:rowOff>0</xdr:rowOff>
    </xdr:from>
    <xdr:ext cx="2387600" cy="939111"/>
    <xdr:pic>
      <xdr:nvPicPr>
        <xdr:cNvPr id="13" name="Picture 12">
          <a:extLst>
            <a:ext uri="{FF2B5EF4-FFF2-40B4-BE49-F238E27FC236}">
              <a16:creationId xmlns:a16="http://schemas.microsoft.com/office/drawing/2014/main" id="{CE33EE13-52CA-0743-A254-6777B19076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3500" y="0"/>
          <a:ext cx="2387600" cy="939111"/>
        </a:xfrm>
        <a:prstGeom prst="rect">
          <a:avLst/>
        </a:prstGeom>
      </xdr:spPr>
    </xdr:pic>
    <xdr:clientData/>
  </xdr:oneCellAnchor>
  <xdr:oneCellAnchor>
    <xdr:from>
      <xdr:col>16</xdr:col>
      <xdr:colOff>508000</xdr:colOff>
      <xdr:row>309</xdr:row>
      <xdr:rowOff>63500</xdr:rowOff>
    </xdr:from>
    <xdr:ext cx="241300" cy="241300"/>
    <xdr:pic>
      <xdr:nvPicPr>
        <xdr:cNvPr id="14" name="Picture 13">
          <a:extLst>
            <a:ext uri="{FF2B5EF4-FFF2-40B4-BE49-F238E27FC236}">
              <a16:creationId xmlns:a16="http://schemas.microsoft.com/office/drawing/2014/main" id="{DDBD70F9-ECED-844A-89DB-18E1A0B95F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623300" y="63500"/>
          <a:ext cx="241300" cy="241300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CDBDF9-057F-E848-AF77-25A43A1989B4}">
  <dimension ref="A1:S346"/>
  <sheetViews>
    <sheetView tabSelected="1" topLeftCell="A3" zoomScaleNormal="100" workbookViewId="0">
      <selection activeCell="A5" sqref="A5:S5"/>
    </sheetView>
  </sheetViews>
  <sheetFormatPr baseColWidth="10" defaultRowHeight="16"/>
  <cols>
    <col min="1" max="1" width="12.83203125" customWidth="1"/>
    <col min="2" max="2" width="2.6640625" customWidth="1"/>
    <col min="4" max="4" width="2.83203125" customWidth="1"/>
    <col min="6" max="6" width="3" customWidth="1"/>
    <col min="8" max="8" width="2.83203125" customWidth="1"/>
    <col min="10" max="10" width="2.5" customWidth="1"/>
    <col min="12" max="12" width="2.83203125" customWidth="1"/>
    <col min="14" max="14" width="2.6640625" customWidth="1"/>
    <col min="16" max="16" width="2.1640625" customWidth="1"/>
    <col min="18" max="18" width="3" customWidth="1"/>
  </cols>
  <sheetData>
    <row r="1" spans="1:19" ht="16" customHeight="1">
      <c r="A1" s="75"/>
      <c r="B1" s="75"/>
      <c r="C1" s="75"/>
      <c r="D1" s="1"/>
      <c r="E1" s="1"/>
      <c r="F1" s="1"/>
      <c r="G1" s="1"/>
      <c r="H1" s="1"/>
      <c r="I1" s="78" t="s">
        <v>253</v>
      </c>
      <c r="J1" s="78"/>
      <c r="K1" s="78"/>
      <c r="L1" s="78"/>
      <c r="M1" s="78"/>
      <c r="N1" s="1"/>
      <c r="O1" s="75"/>
      <c r="P1" s="1"/>
      <c r="Q1" s="75"/>
      <c r="R1" s="1"/>
      <c r="S1" s="1"/>
    </row>
    <row r="2" spans="1:19">
      <c r="A2" s="75"/>
      <c r="B2" s="75"/>
      <c r="C2" s="75"/>
      <c r="D2" s="1"/>
      <c r="E2" s="1"/>
      <c r="F2" s="1"/>
      <c r="G2" s="1"/>
      <c r="H2" s="1"/>
      <c r="I2" s="78"/>
      <c r="J2" s="78"/>
      <c r="K2" s="78"/>
      <c r="L2" s="78"/>
      <c r="M2" s="78"/>
      <c r="N2" s="1"/>
      <c r="O2" s="75"/>
      <c r="P2" s="1"/>
      <c r="Q2" s="75"/>
      <c r="R2" s="1"/>
      <c r="S2" s="1"/>
    </row>
    <row r="3" spans="1:19">
      <c r="A3" s="75"/>
      <c r="B3" s="75"/>
      <c r="C3" s="75"/>
      <c r="D3" s="1"/>
      <c r="E3" s="1"/>
      <c r="F3" s="1"/>
      <c r="G3" s="1"/>
      <c r="H3" s="1"/>
      <c r="I3" s="78"/>
      <c r="J3" s="78"/>
      <c r="K3" s="78"/>
      <c r="L3" s="78"/>
      <c r="M3" s="78"/>
      <c r="N3" s="1"/>
      <c r="O3" s="76" t="s">
        <v>0</v>
      </c>
      <c r="P3" s="76"/>
      <c r="Q3" s="76"/>
      <c r="R3" s="1"/>
      <c r="S3" s="1"/>
    </row>
    <row r="4" spans="1:19" ht="25" customHeight="1">
      <c r="A4" s="75"/>
      <c r="B4" s="75"/>
      <c r="C4" s="75"/>
      <c r="D4" s="1"/>
      <c r="E4" s="1"/>
      <c r="F4" s="1"/>
      <c r="G4" s="1"/>
      <c r="H4" s="1"/>
      <c r="I4" s="78"/>
      <c r="J4" s="78"/>
      <c r="K4" s="78"/>
      <c r="L4" s="78"/>
      <c r="M4" s="78"/>
      <c r="N4" s="1"/>
      <c r="O4" s="77"/>
      <c r="P4" s="77"/>
      <c r="Q4" s="77"/>
      <c r="R4" s="1"/>
      <c r="S4" s="1"/>
    </row>
    <row r="5" spans="1:19" ht="34" customHeight="1">
      <c r="A5" s="152" t="s">
        <v>252</v>
      </c>
      <c r="B5" s="152"/>
      <c r="C5" s="152"/>
      <c r="D5" s="152"/>
      <c r="E5" s="152"/>
      <c r="F5" s="152"/>
      <c r="G5" s="152"/>
      <c r="H5" s="152"/>
      <c r="I5" s="152"/>
      <c r="J5" s="152"/>
      <c r="K5" s="152"/>
      <c r="L5" s="152"/>
      <c r="M5" s="152"/>
      <c r="N5" s="152"/>
      <c r="O5" s="152"/>
      <c r="P5" s="152"/>
      <c r="Q5" s="152"/>
      <c r="R5" s="152"/>
      <c r="S5" s="152"/>
    </row>
    <row r="6" spans="1:19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</row>
    <row r="7" spans="1:19">
      <c r="A7" s="26" t="s">
        <v>1</v>
      </c>
      <c r="B7" s="75"/>
      <c r="C7" s="75"/>
      <c r="D7" s="75"/>
      <c r="E7" s="75"/>
      <c r="F7" s="75"/>
      <c r="G7" s="75"/>
      <c r="H7" s="1"/>
      <c r="I7" s="26" t="s">
        <v>5</v>
      </c>
      <c r="J7" s="75"/>
      <c r="K7" s="75"/>
      <c r="L7" s="75"/>
      <c r="M7" s="75"/>
      <c r="N7" s="75"/>
      <c r="O7" s="75"/>
      <c r="P7" s="75"/>
      <c r="Q7" s="75"/>
      <c r="R7" s="75"/>
      <c r="S7" s="75"/>
    </row>
    <row r="8" spans="1:19">
      <c r="A8" s="26" t="s">
        <v>2</v>
      </c>
      <c r="B8" s="75"/>
      <c r="C8" s="75"/>
      <c r="D8" s="75"/>
      <c r="E8" s="75"/>
      <c r="F8" s="75"/>
      <c r="G8" s="75"/>
      <c r="H8" s="1"/>
      <c r="I8" s="26" t="s">
        <v>6</v>
      </c>
      <c r="J8" s="75"/>
      <c r="K8" s="75"/>
      <c r="L8" s="75"/>
      <c r="M8" s="75"/>
      <c r="N8" s="75"/>
      <c r="O8" s="75"/>
      <c r="P8" s="75"/>
      <c r="Q8" s="75"/>
      <c r="R8" s="75"/>
      <c r="S8" s="75"/>
    </row>
    <row r="9" spans="1:19">
      <c r="A9" s="26" t="s">
        <v>3</v>
      </c>
      <c r="B9" s="75"/>
      <c r="C9" s="75"/>
      <c r="D9" s="75"/>
      <c r="E9" s="75"/>
      <c r="F9" s="75"/>
      <c r="G9" s="75"/>
      <c r="H9" s="1"/>
      <c r="I9" s="26" t="s">
        <v>9</v>
      </c>
      <c r="J9" s="75"/>
      <c r="K9" s="75"/>
      <c r="L9" s="75"/>
      <c r="M9" s="75"/>
      <c r="N9" s="75"/>
      <c r="O9" s="75"/>
      <c r="P9" s="75"/>
      <c r="Q9" s="75"/>
      <c r="R9" s="75"/>
      <c r="S9" s="75"/>
    </row>
    <row r="10" spans="1:19">
      <c r="A10" s="26" t="s">
        <v>4</v>
      </c>
      <c r="B10" s="75"/>
      <c r="C10" s="75"/>
      <c r="D10" s="75"/>
      <c r="E10" s="75"/>
      <c r="F10" s="75"/>
      <c r="G10" s="75"/>
      <c r="H10" s="1"/>
      <c r="I10" s="26" t="s">
        <v>8</v>
      </c>
      <c r="J10" s="75"/>
      <c r="K10" s="75"/>
      <c r="L10" s="75"/>
      <c r="M10" s="75"/>
      <c r="N10" s="75"/>
      <c r="O10" s="75"/>
      <c r="P10" s="75"/>
      <c r="Q10" s="75"/>
      <c r="R10" s="75"/>
      <c r="S10" s="75"/>
    </row>
    <row r="11" spans="1:19">
      <c r="A11" s="26" t="s">
        <v>271</v>
      </c>
      <c r="B11" s="75"/>
      <c r="C11" s="75"/>
      <c r="D11" s="75"/>
      <c r="E11" s="75"/>
      <c r="F11" s="75"/>
      <c r="G11" s="75"/>
      <c r="H11" s="1"/>
      <c r="I11" s="26" t="s">
        <v>7</v>
      </c>
      <c r="J11" s="75"/>
      <c r="K11" s="75"/>
      <c r="L11" s="75"/>
      <c r="M11" s="75"/>
      <c r="N11" s="75"/>
      <c r="O11" s="75"/>
      <c r="P11" s="75"/>
      <c r="Q11" s="75"/>
      <c r="R11" s="75"/>
      <c r="S11" s="75"/>
    </row>
    <row r="12" spans="1:19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</row>
    <row r="13" spans="1:19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</row>
    <row r="14" spans="1:19" ht="25" customHeight="1">
      <c r="A14" s="81" t="s">
        <v>10</v>
      </c>
      <c r="B14" s="81"/>
      <c r="C14" s="81"/>
      <c r="D14" s="81"/>
      <c r="E14" s="81"/>
      <c r="F14" s="81"/>
      <c r="G14" s="81"/>
      <c r="H14" s="81"/>
      <c r="I14" s="81"/>
      <c r="J14" s="81"/>
      <c r="K14" s="81"/>
      <c r="L14" s="81"/>
      <c r="M14" s="81"/>
      <c r="N14" s="81"/>
      <c r="O14" s="81"/>
      <c r="P14" s="81"/>
      <c r="Q14" s="81"/>
      <c r="R14" s="81"/>
      <c r="S14" s="81"/>
    </row>
    <row r="15" spans="1:19" ht="18" customHeight="1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</row>
    <row r="16" spans="1:19" ht="18">
      <c r="A16" s="80" t="s">
        <v>67</v>
      </c>
      <c r="B16" s="80"/>
      <c r="C16" s="80"/>
      <c r="D16" s="80"/>
      <c r="E16" s="80"/>
      <c r="F16" s="80"/>
      <c r="G16" s="80"/>
      <c r="H16" s="80"/>
      <c r="I16" s="80"/>
      <c r="J16" s="80"/>
      <c r="K16" s="80"/>
      <c r="L16" s="80"/>
      <c r="M16" s="80"/>
      <c r="N16" s="80"/>
      <c r="O16" s="80"/>
      <c r="P16" s="80"/>
      <c r="Q16" s="80"/>
      <c r="R16" s="80"/>
      <c r="S16" s="80"/>
    </row>
    <row r="17" spans="1:19" ht="40" customHeight="1">
      <c r="A17" s="25"/>
      <c r="B17" s="6" t="s">
        <v>11</v>
      </c>
      <c r="C17" s="7" t="s">
        <v>12</v>
      </c>
      <c r="D17" s="6" t="s">
        <v>11</v>
      </c>
      <c r="E17" s="7" t="s">
        <v>39</v>
      </c>
      <c r="F17" s="6" t="s">
        <v>11</v>
      </c>
      <c r="G17" s="7" t="s">
        <v>101</v>
      </c>
      <c r="H17" s="6" t="s">
        <v>11</v>
      </c>
      <c r="I17" s="7" t="s">
        <v>13</v>
      </c>
      <c r="J17" s="6" t="s">
        <v>11</v>
      </c>
      <c r="K17" s="7" t="s">
        <v>14</v>
      </c>
      <c r="L17" s="6" t="s">
        <v>11</v>
      </c>
      <c r="M17" s="7" t="s">
        <v>15</v>
      </c>
      <c r="N17" s="6" t="s">
        <v>11</v>
      </c>
      <c r="O17" s="7" t="s">
        <v>16</v>
      </c>
      <c r="P17" s="1"/>
      <c r="Q17" s="1"/>
      <c r="R17" s="1"/>
      <c r="S17" s="1"/>
    </row>
    <row r="18" spans="1:19">
      <c r="A18" s="2" t="s">
        <v>18</v>
      </c>
      <c r="B18" s="5"/>
      <c r="C18" s="3">
        <v>41070</v>
      </c>
      <c r="D18" s="5"/>
      <c r="E18" s="3">
        <v>41080</v>
      </c>
      <c r="F18" s="5"/>
      <c r="G18" s="3">
        <v>41090</v>
      </c>
      <c r="H18" s="5"/>
      <c r="I18" s="3">
        <v>41100</v>
      </c>
      <c r="J18" s="5"/>
      <c r="K18" s="3">
        <v>41110</v>
      </c>
      <c r="L18" s="5"/>
      <c r="M18" s="3">
        <v>41170</v>
      </c>
      <c r="N18" s="5"/>
      <c r="O18" s="3">
        <v>41120</v>
      </c>
      <c r="P18" s="1"/>
      <c r="Q18" s="1"/>
      <c r="R18" s="1"/>
      <c r="S18" s="1"/>
    </row>
    <row r="19" spans="1:19">
      <c r="A19" s="2" t="s">
        <v>19</v>
      </c>
      <c r="B19" s="5"/>
      <c r="C19" s="3">
        <v>41072</v>
      </c>
      <c r="D19" s="5"/>
      <c r="E19" s="3">
        <v>41082</v>
      </c>
      <c r="F19" s="5"/>
      <c r="G19" s="3">
        <v>41092</v>
      </c>
      <c r="H19" s="5"/>
      <c r="I19" s="3">
        <v>41102</v>
      </c>
      <c r="J19" s="5"/>
      <c r="K19" s="3">
        <v>41112</v>
      </c>
      <c r="L19" s="5"/>
      <c r="M19" s="3">
        <v>41172</v>
      </c>
      <c r="N19" s="5"/>
      <c r="O19" s="3">
        <v>41122</v>
      </c>
      <c r="P19" s="1"/>
      <c r="Q19" s="1"/>
      <c r="R19" s="1"/>
      <c r="S19" s="1"/>
    </row>
    <row r="20" spans="1:19">
      <c r="A20" s="2" t="s">
        <v>20</v>
      </c>
      <c r="B20" s="5"/>
      <c r="C20" s="3">
        <v>41073</v>
      </c>
      <c r="D20" s="5"/>
      <c r="E20" s="3">
        <v>41083</v>
      </c>
      <c r="F20" s="5"/>
      <c r="G20" s="3">
        <v>41093</v>
      </c>
      <c r="H20" s="5"/>
      <c r="I20" s="3">
        <v>41103</v>
      </c>
      <c r="J20" s="5"/>
      <c r="K20" s="3">
        <v>41113</v>
      </c>
      <c r="L20" s="5"/>
      <c r="M20" s="3">
        <v>41173</v>
      </c>
      <c r="N20" s="5"/>
      <c r="O20" s="3">
        <v>41123</v>
      </c>
      <c r="P20" s="1"/>
      <c r="Q20" s="1"/>
      <c r="R20" s="1"/>
      <c r="S20" s="1"/>
    </row>
    <row r="21" spans="1:19">
      <c r="A21" s="2" t="s">
        <v>21</v>
      </c>
      <c r="B21" s="5"/>
      <c r="C21" s="3">
        <v>41074</v>
      </c>
      <c r="D21" s="5"/>
      <c r="E21" s="3">
        <v>41084</v>
      </c>
      <c r="F21" s="5"/>
      <c r="G21" s="3">
        <v>41094</v>
      </c>
      <c r="H21" s="5"/>
      <c r="I21" s="3">
        <v>41104</v>
      </c>
      <c r="J21" s="5"/>
      <c r="K21" s="3">
        <v>41114</v>
      </c>
      <c r="L21" s="5"/>
      <c r="M21" s="3">
        <v>41174</v>
      </c>
      <c r="N21" s="5"/>
      <c r="O21" s="3">
        <v>41124</v>
      </c>
      <c r="P21" s="1"/>
      <c r="Q21" s="1"/>
      <c r="R21" s="1"/>
      <c r="S21" s="1"/>
    </row>
    <row r="22" spans="1:19">
      <c r="A22" s="2" t="s">
        <v>22</v>
      </c>
      <c r="B22" s="5"/>
      <c r="C22" s="3">
        <v>41075</v>
      </c>
      <c r="D22" s="5"/>
      <c r="E22" s="3">
        <v>41085</v>
      </c>
      <c r="F22" s="5"/>
      <c r="G22" s="3">
        <v>41095</v>
      </c>
      <c r="H22" s="5"/>
      <c r="I22" s="3">
        <v>41105</v>
      </c>
      <c r="J22" s="5"/>
      <c r="K22" s="3">
        <v>41115</v>
      </c>
      <c r="L22" s="5"/>
      <c r="M22" s="3">
        <v>41175</v>
      </c>
      <c r="N22" s="5"/>
      <c r="O22" s="3">
        <v>41125</v>
      </c>
      <c r="P22" s="1"/>
      <c r="Q22" s="1"/>
      <c r="R22" s="1"/>
      <c r="S22" s="1"/>
    </row>
    <row r="23" spans="1:19">
      <c r="A23" s="2" t="s">
        <v>23</v>
      </c>
      <c r="B23" s="5"/>
      <c r="C23" s="3" t="s">
        <v>24</v>
      </c>
      <c r="D23" s="5"/>
      <c r="E23" s="3">
        <v>41089</v>
      </c>
      <c r="F23" s="5"/>
      <c r="G23" s="3">
        <v>41099</v>
      </c>
      <c r="H23" s="5"/>
      <c r="I23" s="3">
        <v>41109</v>
      </c>
      <c r="J23" s="5"/>
      <c r="K23" s="3">
        <v>41119</v>
      </c>
      <c r="L23" s="5"/>
      <c r="M23" s="3">
        <v>41179</v>
      </c>
      <c r="N23" s="5"/>
      <c r="O23" s="3">
        <v>41129</v>
      </c>
      <c r="P23" s="1"/>
      <c r="Q23" s="1"/>
      <c r="R23" s="1"/>
      <c r="S23" s="1"/>
    </row>
    <row r="24" spans="1:19">
      <c r="A24" s="13" t="s">
        <v>25</v>
      </c>
      <c r="B24" s="14">
        <f>SUM(B18:B23)</f>
        <v>0</v>
      </c>
      <c r="C24" s="15">
        <f>SUM(B24*10)</f>
        <v>0</v>
      </c>
      <c r="D24" s="14">
        <f>SUM(D18:D23)</f>
        <v>0</v>
      </c>
      <c r="E24" s="15">
        <f>SUM(D24*13.5)</f>
        <v>0</v>
      </c>
      <c r="F24" s="14">
        <f>SUM(F18:F23)</f>
        <v>0</v>
      </c>
      <c r="G24" s="15">
        <f>SUM(F24*15)</f>
        <v>0</v>
      </c>
      <c r="H24" s="14">
        <f>SUM(H18:H23)</f>
        <v>0</v>
      </c>
      <c r="I24" s="15">
        <f>SUM(H24*16.5)</f>
        <v>0</v>
      </c>
      <c r="J24" s="14">
        <f>SUM(J18:J23)</f>
        <v>0</v>
      </c>
      <c r="K24" s="15">
        <f>SUM(J24*17.5)</f>
        <v>0</v>
      </c>
      <c r="L24" s="14">
        <f>SUM(L18:L23)</f>
        <v>0</v>
      </c>
      <c r="M24" s="15">
        <f>SUM(L24*20)</f>
        <v>0</v>
      </c>
      <c r="N24" s="14">
        <f>SUM(N18:N23)</f>
        <v>0</v>
      </c>
      <c r="O24" s="15">
        <f>SUM(N24*21.5)</f>
        <v>0</v>
      </c>
      <c r="P24" s="1"/>
      <c r="Q24" s="1"/>
      <c r="R24" s="1"/>
      <c r="S24" s="1"/>
    </row>
    <row r="25" spans="1:19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</row>
    <row r="26" spans="1:19" ht="18">
      <c r="A26" s="80" t="s">
        <v>26</v>
      </c>
      <c r="B26" s="80"/>
      <c r="C26" s="80"/>
      <c r="D26" s="80"/>
      <c r="E26" s="80"/>
      <c r="F26" s="80"/>
      <c r="G26" s="80"/>
      <c r="H26" s="80"/>
      <c r="I26" s="80"/>
      <c r="J26" s="80"/>
      <c r="K26" s="80"/>
      <c r="L26" s="17"/>
      <c r="M26" s="17"/>
      <c r="N26" s="17"/>
      <c r="O26" s="17"/>
      <c r="P26" s="17"/>
      <c r="Q26" s="17"/>
      <c r="R26" s="17"/>
      <c r="S26" s="17"/>
    </row>
    <row r="27" spans="1:19" ht="39">
      <c r="A27" s="25"/>
      <c r="B27" s="6" t="s">
        <v>11</v>
      </c>
      <c r="C27" s="7" t="s">
        <v>100</v>
      </c>
      <c r="D27" s="6" t="s">
        <v>11</v>
      </c>
      <c r="E27" s="12" t="s">
        <v>17</v>
      </c>
      <c r="F27" s="6" t="s">
        <v>11</v>
      </c>
      <c r="G27" s="12" t="s">
        <v>27</v>
      </c>
      <c r="H27" s="6" t="s">
        <v>11</v>
      </c>
      <c r="I27" s="7" t="s">
        <v>28</v>
      </c>
      <c r="J27" s="6" t="s">
        <v>11</v>
      </c>
      <c r="K27" s="7" t="s">
        <v>29</v>
      </c>
      <c r="L27" s="10"/>
      <c r="M27" s="11"/>
      <c r="N27" s="10"/>
      <c r="O27" s="11"/>
      <c r="P27" s="10"/>
      <c r="Q27" s="11"/>
      <c r="R27" s="10"/>
      <c r="S27" s="11"/>
    </row>
    <row r="28" spans="1:19">
      <c r="A28" s="2" t="s">
        <v>18</v>
      </c>
      <c r="B28" s="5"/>
      <c r="C28" s="3">
        <v>41150</v>
      </c>
      <c r="D28" s="5"/>
      <c r="E28" s="3">
        <v>41160</v>
      </c>
      <c r="F28" s="5"/>
      <c r="G28" s="3">
        <v>41130</v>
      </c>
      <c r="H28" s="5"/>
      <c r="I28" s="8">
        <v>41145</v>
      </c>
      <c r="J28" s="5"/>
      <c r="K28" s="3">
        <v>41140</v>
      </c>
      <c r="L28" s="4"/>
      <c r="M28" s="3"/>
      <c r="N28" s="4"/>
      <c r="O28" s="3"/>
      <c r="P28" s="4"/>
      <c r="Q28" s="3"/>
      <c r="R28" s="4"/>
      <c r="S28" s="3"/>
    </row>
    <row r="29" spans="1:19">
      <c r="A29" s="2" t="s">
        <v>19</v>
      </c>
      <c r="B29" s="5"/>
      <c r="C29" s="3">
        <v>41152</v>
      </c>
      <c r="D29" s="5"/>
      <c r="E29" s="3">
        <v>41162</v>
      </c>
      <c r="F29" s="5"/>
      <c r="G29" s="3">
        <v>41132</v>
      </c>
      <c r="H29" s="5"/>
      <c r="I29" s="8">
        <v>41146</v>
      </c>
      <c r="J29" s="5"/>
      <c r="K29" s="3">
        <v>41141</v>
      </c>
      <c r="L29" s="4"/>
      <c r="M29" s="3"/>
      <c r="N29" s="4"/>
      <c r="O29" s="3"/>
      <c r="P29" s="4"/>
      <c r="Q29" s="3"/>
      <c r="R29" s="4"/>
      <c r="S29" s="3"/>
    </row>
    <row r="30" spans="1:19">
      <c r="A30" s="2" t="s">
        <v>20</v>
      </c>
      <c r="B30" s="5"/>
      <c r="C30" s="3">
        <v>41153</v>
      </c>
      <c r="D30" s="5"/>
      <c r="E30" s="3">
        <v>41163</v>
      </c>
      <c r="F30" s="5"/>
      <c r="G30" s="3">
        <v>41133</v>
      </c>
      <c r="H30" s="5"/>
      <c r="I30" s="8">
        <v>41147</v>
      </c>
      <c r="J30" s="5"/>
      <c r="K30" s="3">
        <v>41142</v>
      </c>
      <c r="L30" s="4"/>
      <c r="M30" s="3"/>
      <c r="N30" s="4"/>
      <c r="O30" s="3"/>
      <c r="P30" s="4"/>
      <c r="Q30" s="3"/>
      <c r="R30" s="4"/>
      <c r="S30" s="3"/>
    </row>
    <row r="31" spans="1:19">
      <c r="A31" s="2" t="s">
        <v>21</v>
      </c>
      <c r="B31" s="5"/>
      <c r="C31" s="3">
        <v>41154</v>
      </c>
      <c r="D31" s="5"/>
      <c r="E31" s="3">
        <v>41164</v>
      </c>
      <c r="F31" s="5"/>
      <c r="G31" s="3">
        <v>41134</v>
      </c>
      <c r="H31" s="5"/>
      <c r="I31" s="8" t="s">
        <v>24</v>
      </c>
      <c r="J31" s="5"/>
      <c r="K31" s="3" t="s">
        <v>24</v>
      </c>
      <c r="L31" s="4"/>
      <c r="M31" s="3"/>
      <c r="N31" s="4"/>
      <c r="O31" s="3"/>
      <c r="P31" s="4"/>
      <c r="Q31" s="3"/>
      <c r="R31" s="4"/>
      <c r="S31" s="3"/>
    </row>
    <row r="32" spans="1:19">
      <c r="A32" s="2" t="s">
        <v>22</v>
      </c>
      <c r="B32" s="5"/>
      <c r="C32" s="3">
        <v>41155</v>
      </c>
      <c r="D32" s="5"/>
      <c r="E32" s="3">
        <v>41165</v>
      </c>
      <c r="F32" s="5"/>
      <c r="G32" s="3">
        <v>41135</v>
      </c>
      <c r="H32" s="5"/>
      <c r="I32" s="8" t="s">
        <v>24</v>
      </c>
      <c r="J32" s="5"/>
      <c r="K32" s="3" t="s">
        <v>24</v>
      </c>
      <c r="L32" s="4"/>
      <c r="M32" s="3"/>
      <c r="N32" s="4"/>
      <c r="O32" s="3"/>
      <c r="P32" s="4"/>
      <c r="Q32" s="3"/>
      <c r="R32" s="4"/>
      <c r="S32" s="3"/>
    </row>
    <row r="33" spans="1:19">
      <c r="A33" s="2" t="s">
        <v>23</v>
      </c>
      <c r="B33" s="5"/>
      <c r="C33" s="3">
        <v>41159</v>
      </c>
      <c r="D33" s="5"/>
      <c r="E33" s="3">
        <v>41169</v>
      </c>
      <c r="F33" s="5"/>
      <c r="G33" s="3">
        <v>41139</v>
      </c>
      <c r="H33" s="5"/>
      <c r="I33" s="8" t="s">
        <v>24</v>
      </c>
      <c r="J33" s="5"/>
      <c r="K33" s="3" t="s">
        <v>24</v>
      </c>
      <c r="L33" s="4"/>
      <c r="M33" s="3"/>
      <c r="N33" s="4"/>
      <c r="O33" s="3"/>
      <c r="P33" s="4"/>
      <c r="Q33" s="3"/>
      <c r="R33" s="4"/>
      <c r="S33" s="3"/>
    </row>
    <row r="34" spans="1:19">
      <c r="A34" s="13" t="s">
        <v>25</v>
      </c>
      <c r="B34" s="14">
        <f>SUM(B28:B33)</f>
        <v>0</v>
      </c>
      <c r="C34" s="15">
        <f>SUM(B34*25)</f>
        <v>0</v>
      </c>
      <c r="D34" s="14">
        <f>SUM(D28:D33)</f>
        <v>0</v>
      </c>
      <c r="E34" s="15">
        <f>SUM(D34*27)</f>
        <v>0</v>
      </c>
      <c r="F34" s="14">
        <f>SUM(F28:F33)</f>
        <v>0</v>
      </c>
      <c r="G34" s="15">
        <f>SUM(F34*28.5)</f>
        <v>0</v>
      </c>
      <c r="H34" s="14">
        <f>SUM(H28:H33)</f>
        <v>0</v>
      </c>
      <c r="I34" s="15">
        <f>SUM(H34*32.5)</f>
        <v>0</v>
      </c>
      <c r="J34" s="14">
        <f>SUM(J28:J33)</f>
        <v>0</v>
      </c>
      <c r="K34" s="15">
        <f>SUM(J34*35)</f>
        <v>0</v>
      </c>
      <c r="L34" s="3"/>
      <c r="M34" s="9"/>
      <c r="N34" s="3"/>
      <c r="O34" s="9"/>
      <c r="P34" s="3"/>
      <c r="Q34" s="9"/>
      <c r="R34" s="3"/>
      <c r="S34" s="9"/>
    </row>
    <row r="35" spans="1:19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</row>
    <row r="36" spans="1:19" ht="18">
      <c r="A36" s="82" t="s">
        <v>30</v>
      </c>
      <c r="B36" s="82"/>
      <c r="C36" s="82"/>
      <c r="D36" s="82"/>
      <c r="E36" s="82"/>
      <c r="F36" s="82"/>
      <c r="G36" s="82"/>
      <c r="H36" s="82"/>
      <c r="I36" s="82"/>
      <c r="J36" s="18"/>
      <c r="K36" s="18"/>
      <c r="L36" s="18"/>
      <c r="M36" s="18"/>
      <c r="N36" s="17"/>
      <c r="O36" s="17"/>
      <c r="P36" s="17"/>
      <c r="Q36" s="17"/>
      <c r="R36" s="17"/>
      <c r="S36" s="17"/>
    </row>
    <row r="37" spans="1:19" ht="39">
      <c r="A37" s="25"/>
      <c r="B37" s="6" t="s">
        <v>11</v>
      </c>
      <c r="C37" s="7" t="s">
        <v>31</v>
      </c>
      <c r="D37" s="6" t="s">
        <v>11</v>
      </c>
      <c r="E37" s="7" t="s">
        <v>32</v>
      </c>
      <c r="F37" s="6" t="s">
        <v>11</v>
      </c>
      <c r="G37" s="12" t="s">
        <v>33</v>
      </c>
      <c r="H37" s="6" t="s">
        <v>11</v>
      </c>
      <c r="I37" s="7" t="s">
        <v>34</v>
      </c>
      <c r="J37" s="10"/>
      <c r="K37" s="11"/>
      <c r="L37" s="10"/>
      <c r="M37" s="11"/>
      <c r="N37" s="10"/>
      <c r="O37" s="11"/>
      <c r="P37" s="10"/>
      <c r="Q37" s="11"/>
      <c r="R37" s="10"/>
      <c r="S37" s="11"/>
    </row>
    <row r="38" spans="1:19">
      <c r="A38" s="2" t="s">
        <v>18</v>
      </c>
      <c r="B38" s="5"/>
      <c r="C38" s="8">
        <v>41180</v>
      </c>
      <c r="D38" s="5"/>
      <c r="E38" s="8">
        <v>10020</v>
      </c>
      <c r="F38" s="5"/>
      <c r="G38" s="8">
        <v>41190</v>
      </c>
      <c r="H38" s="5"/>
      <c r="I38" s="8">
        <v>10022</v>
      </c>
      <c r="J38" s="4"/>
      <c r="K38" s="3"/>
      <c r="L38" s="4"/>
      <c r="M38" s="3"/>
      <c r="N38" s="4"/>
      <c r="O38" s="3"/>
      <c r="P38" s="4"/>
      <c r="Q38" s="3"/>
      <c r="R38" s="4"/>
      <c r="S38" s="3"/>
    </row>
    <row r="39" spans="1:19">
      <c r="A39" s="2" t="s">
        <v>35</v>
      </c>
      <c r="B39" s="5"/>
      <c r="C39" s="8">
        <v>41181</v>
      </c>
      <c r="D39" s="5"/>
      <c r="E39" s="8">
        <v>41186</v>
      </c>
      <c r="F39" s="5"/>
      <c r="G39" s="8">
        <v>41191</v>
      </c>
      <c r="H39" s="8" t="s">
        <v>37</v>
      </c>
      <c r="I39" s="8" t="s">
        <v>24</v>
      </c>
      <c r="J39" s="4"/>
      <c r="K39" s="3"/>
      <c r="L39" s="4"/>
      <c r="M39" s="3"/>
      <c r="N39" s="4"/>
      <c r="O39" s="3"/>
      <c r="P39" s="4"/>
      <c r="Q39" s="3"/>
      <c r="R39" s="4"/>
      <c r="S39" s="3"/>
    </row>
    <row r="40" spans="1:19">
      <c r="A40" s="2" t="s">
        <v>19</v>
      </c>
      <c r="B40" s="5"/>
      <c r="C40" s="8">
        <v>41182</v>
      </c>
      <c r="D40" s="5"/>
      <c r="E40" s="8">
        <v>41187</v>
      </c>
      <c r="F40" s="5"/>
      <c r="G40" s="8">
        <v>41192</v>
      </c>
      <c r="H40" s="5"/>
      <c r="I40" s="8">
        <v>41197</v>
      </c>
      <c r="J40" s="4"/>
      <c r="K40" s="3"/>
      <c r="L40" s="4"/>
      <c r="M40" s="3"/>
      <c r="N40" s="4"/>
      <c r="O40" s="3"/>
      <c r="P40" s="4"/>
      <c r="Q40" s="3"/>
      <c r="R40" s="4"/>
      <c r="S40" s="3"/>
    </row>
    <row r="41" spans="1:19">
      <c r="A41" s="2" t="s">
        <v>20</v>
      </c>
      <c r="B41" s="5"/>
      <c r="C41" s="8">
        <v>41183</v>
      </c>
      <c r="D41" s="5"/>
      <c r="E41" s="8">
        <v>41188</v>
      </c>
      <c r="F41" s="5"/>
      <c r="G41" s="8">
        <v>41193</v>
      </c>
      <c r="H41" s="8" t="s">
        <v>37</v>
      </c>
      <c r="I41" s="8" t="s">
        <v>24</v>
      </c>
      <c r="J41" s="4"/>
      <c r="K41" s="3"/>
      <c r="L41" s="4"/>
      <c r="M41" s="3"/>
      <c r="N41" s="4"/>
      <c r="O41" s="3"/>
      <c r="P41" s="4"/>
      <c r="Q41" s="3"/>
      <c r="R41" s="4"/>
      <c r="S41" s="3"/>
    </row>
    <row r="42" spans="1:19">
      <c r="A42" s="2" t="s">
        <v>36</v>
      </c>
      <c r="B42" s="5"/>
      <c r="C42" s="8">
        <v>41184</v>
      </c>
      <c r="D42" s="5"/>
      <c r="E42" s="8">
        <v>41189</v>
      </c>
      <c r="F42" s="5"/>
      <c r="G42" s="8">
        <v>41194</v>
      </c>
      <c r="H42" s="8" t="s">
        <v>37</v>
      </c>
      <c r="I42" s="8" t="s">
        <v>24</v>
      </c>
      <c r="J42" s="4"/>
      <c r="K42" s="3"/>
      <c r="L42" s="4"/>
      <c r="M42" s="3"/>
      <c r="N42" s="4"/>
      <c r="O42" s="3"/>
      <c r="P42" s="4"/>
      <c r="Q42" s="3"/>
      <c r="R42" s="4"/>
      <c r="S42" s="3"/>
    </row>
    <row r="43" spans="1:19">
      <c r="A43" s="13" t="s">
        <v>25</v>
      </c>
      <c r="B43" s="14">
        <f>SUM(B38:B42)</f>
        <v>0</v>
      </c>
      <c r="C43" s="15">
        <f>SUM(B43*28)</f>
        <v>0</v>
      </c>
      <c r="D43" s="14">
        <f>SUM(D38:D42)</f>
        <v>0</v>
      </c>
      <c r="E43" s="15">
        <f>SUM(D43*30)</f>
        <v>0</v>
      </c>
      <c r="F43" s="14">
        <f>SUM(F38:F42)</f>
        <v>0</v>
      </c>
      <c r="G43" s="15">
        <f>SUM(F43*32.5)</f>
        <v>0</v>
      </c>
      <c r="H43" s="14">
        <f>SUM(H38:H42)</f>
        <v>0</v>
      </c>
      <c r="I43" s="15">
        <f>SUM(H43*37.5)</f>
        <v>0</v>
      </c>
      <c r="J43" s="4"/>
      <c r="K43" s="9"/>
      <c r="L43" s="3"/>
      <c r="M43" s="9"/>
      <c r="N43" s="3"/>
      <c r="O43" s="9"/>
      <c r="P43" s="3"/>
      <c r="Q43" s="9"/>
      <c r="R43" s="3"/>
      <c r="S43" s="9"/>
    </row>
    <row r="44" spans="1:19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</row>
    <row r="45" spans="1:19" ht="18" customHeight="1">
      <c r="A45" s="80" t="s">
        <v>38</v>
      </c>
      <c r="B45" s="80"/>
      <c r="C45" s="80"/>
      <c r="D45" s="80"/>
      <c r="E45" s="80"/>
      <c r="F45" s="80"/>
      <c r="G45" s="80"/>
      <c r="H45" s="80"/>
      <c r="I45" s="80"/>
      <c r="J45" s="80"/>
      <c r="K45" s="80"/>
      <c r="L45" s="80"/>
      <c r="M45" s="80"/>
      <c r="N45" s="16"/>
      <c r="O45" s="22"/>
      <c r="P45" s="22"/>
      <c r="Q45" s="79" t="s">
        <v>41</v>
      </c>
      <c r="R45" s="79"/>
      <c r="S45" s="79"/>
    </row>
    <row r="46" spans="1:19" ht="39" customHeight="1">
      <c r="A46" s="25"/>
      <c r="B46" s="6" t="s">
        <v>11</v>
      </c>
      <c r="C46" s="7" t="s">
        <v>39</v>
      </c>
      <c r="D46" s="6" t="s">
        <v>11</v>
      </c>
      <c r="E46" s="7" t="s">
        <v>40</v>
      </c>
      <c r="F46" s="6" t="s">
        <v>11</v>
      </c>
      <c r="G46" s="12" t="s">
        <v>13</v>
      </c>
      <c r="H46" s="6" t="s">
        <v>11</v>
      </c>
      <c r="I46" s="12" t="s">
        <v>14</v>
      </c>
      <c r="J46" s="6" t="s">
        <v>11</v>
      </c>
      <c r="K46" s="12" t="s">
        <v>15</v>
      </c>
      <c r="L46" s="6" t="s">
        <v>11</v>
      </c>
      <c r="M46" s="12" t="s">
        <v>16</v>
      </c>
      <c r="N46" s="10"/>
      <c r="O46" s="22"/>
      <c r="P46" s="22"/>
      <c r="Q46" s="79"/>
      <c r="R46" s="79"/>
      <c r="S46" s="79"/>
    </row>
    <row r="47" spans="1:19" ht="16" customHeight="1">
      <c r="A47" s="2" t="s">
        <v>18</v>
      </c>
      <c r="B47" s="5"/>
      <c r="C47" s="8">
        <v>41210</v>
      </c>
      <c r="D47" s="5"/>
      <c r="E47" s="8">
        <v>41220</v>
      </c>
      <c r="F47" s="5"/>
      <c r="G47" s="8">
        <v>41230</v>
      </c>
      <c r="H47" s="5"/>
      <c r="I47" s="8">
        <v>41240</v>
      </c>
      <c r="J47" s="5"/>
      <c r="K47" s="8">
        <v>41260</v>
      </c>
      <c r="L47" s="5"/>
      <c r="M47" s="8">
        <v>10018</v>
      </c>
      <c r="N47" s="4"/>
      <c r="O47" s="22"/>
      <c r="P47" s="22"/>
      <c r="Q47" s="79"/>
      <c r="R47" s="79"/>
      <c r="S47" s="79"/>
    </row>
    <row r="48" spans="1:19" ht="16" customHeight="1">
      <c r="A48" s="2" t="s">
        <v>35</v>
      </c>
      <c r="B48" s="5"/>
      <c r="C48" s="8">
        <v>41214</v>
      </c>
      <c r="D48" s="5"/>
      <c r="E48" s="8">
        <v>41226</v>
      </c>
      <c r="F48" s="5"/>
      <c r="G48" s="8">
        <v>41231</v>
      </c>
      <c r="H48" s="5"/>
      <c r="I48" s="8">
        <v>41241</v>
      </c>
      <c r="J48" s="5"/>
      <c r="K48" s="8">
        <v>41261</v>
      </c>
      <c r="L48" s="5"/>
      <c r="M48" s="8">
        <v>41251</v>
      </c>
      <c r="N48" s="4"/>
      <c r="O48" s="22"/>
      <c r="P48" s="22"/>
      <c r="Q48" s="79"/>
      <c r="R48" s="79"/>
      <c r="S48" s="79"/>
    </row>
    <row r="49" spans="1:19" ht="16" customHeight="1">
      <c r="A49" s="2" t="s">
        <v>19</v>
      </c>
      <c r="B49" s="5"/>
      <c r="C49" s="8">
        <v>41211</v>
      </c>
      <c r="D49" s="5"/>
      <c r="E49" s="8">
        <v>41221</v>
      </c>
      <c r="F49" s="5"/>
      <c r="G49" s="8">
        <v>41232</v>
      </c>
      <c r="H49" s="5"/>
      <c r="I49" s="8">
        <v>41242</v>
      </c>
      <c r="J49" s="5"/>
      <c r="K49" s="8">
        <v>41262</v>
      </c>
      <c r="L49" s="5"/>
      <c r="M49" s="8">
        <v>41252</v>
      </c>
      <c r="N49" s="4"/>
      <c r="O49" s="22"/>
      <c r="P49" s="22"/>
      <c r="Q49" s="79"/>
      <c r="R49" s="79"/>
      <c r="S49" s="79"/>
    </row>
    <row r="50" spans="1:19" ht="16" customHeight="1">
      <c r="A50" s="2" t="s">
        <v>20</v>
      </c>
      <c r="B50" s="5"/>
      <c r="C50" s="8">
        <v>41212</v>
      </c>
      <c r="D50" s="5"/>
      <c r="E50" s="8">
        <v>41222</v>
      </c>
      <c r="F50" s="5"/>
      <c r="G50" s="8">
        <v>41233</v>
      </c>
      <c r="H50" s="5"/>
      <c r="I50" s="8">
        <v>41243</v>
      </c>
      <c r="J50" s="5"/>
      <c r="K50" s="8">
        <v>41263</v>
      </c>
      <c r="L50" s="5"/>
      <c r="M50" s="8">
        <v>41253</v>
      </c>
      <c r="N50" s="4"/>
      <c r="O50" s="22"/>
      <c r="P50" s="22"/>
      <c r="Q50" s="79"/>
      <c r="R50" s="79"/>
      <c r="S50" s="79"/>
    </row>
    <row r="51" spans="1:19" ht="16" customHeight="1">
      <c r="A51" s="2" t="s">
        <v>36</v>
      </c>
      <c r="B51" s="5"/>
      <c r="C51" s="8">
        <v>41213</v>
      </c>
      <c r="D51" s="5"/>
      <c r="E51" s="8">
        <v>41223</v>
      </c>
      <c r="F51" s="5"/>
      <c r="G51" s="8">
        <v>41234</v>
      </c>
      <c r="H51" s="5"/>
      <c r="I51" s="8">
        <v>41244</v>
      </c>
      <c r="J51" s="5"/>
      <c r="K51" s="8">
        <v>41264</v>
      </c>
      <c r="L51" s="5"/>
      <c r="M51" s="8">
        <v>41254</v>
      </c>
      <c r="N51" s="4"/>
      <c r="O51" s="22"/>
      <c r="P51" s="22"/>
      <c r="Q51" s="79"/>
      <c r="R51" s="79"/>
      <c r="S51" s="79"/>
    </row>
    <row r="52" spans="1:19" ht="16" customHeight="1">
      <c r="A52" s="13" t="s">
        <v>25</v>
      </c>
      <c r="B52" s="14">
        <f>SUM(B47:B51)</f>
        <v>0</v>
      </c>
      <c r="C52" s="15">
        <f>SUM(B52*13.5)</f>
        <v>0</v>
      </c>
      <c r="D52" s="14">
        <f>SUM(D47:D51)</f>
        <v>0</v>
      </c>
      <c r="E52" s="15">
        <f>SUM(D52*15)</f>
        <v>0</v>
      </c>
      <c r="F52" s="14">
        <f>SUM(F47:F51)</f>
        <v>0</v>
      </c>
      <c r="G52" s="15">
        <f>SUM(F52*16.5)</f>
        <v>0</v>
      </c>
      <c r="H52" s="14">
        <f>SUM(H47:H51)</f>
        <v>0</v>
      </c>
      <c r="I52" s="15">
        <f>SUM(H52*17.5)</f>
        <v>0</v>
      </c>
      <c r="J52" s="14">
        <f>SUM(J47:J51)</f>
        <v>0</v>
      </c>
      <c r="K52" s="15">
        <f>SUM(J52*20)</f>
        <v>0</v>
      </c>
      <c r="L52" s="14">
        <f>SUM(L47:L51)</f>
        <v>0</v>
      </c>
      <c r="M52" s="15">
        <f>SUM(L52*21.5)</f>
        <v>0</v>
      </c>
      <c r="N52" s="3"/>
      <c r="O52" s="22"/>
      <c r="P52" s="22"/>
      <c r="Q52" s="79"/>
      <c r="R52" s="79"/>
      <c r="S52" s="79"/>
    </row>
    <row r="53" spans="1:19" ht="16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22"/>
      <c r="P53" s="22"/>
      <c r="Q53" s="79"/>
      <c r="R53" s="79"/>
      <c r="S53" s="79"/>
    </row>
    <row r="54" spans="1:19" ht="18" customHeight="1">
      <c r="A54" s="80" t="s">
        <v>42</v>
      </c>
      <c r="B54" s="80"/>
      <c r="C54" s="80"/>
      <c r="D54" s="80"/>
      <c r="E54" s="80"/>
      <c r="F54" s="80"/>
      <c r="G54" s="80"/>
      <c r="H54" s="80"/>
      <c r="I54" s="80"/>
      <c r="J54" s="80"/>
      <c r="K54" s="80"/>
      <c r="L54" s="80"/>
      <c r="M54" s="17"/>
      <c r="N54" s="1"/>
      <c r="O54" s="22"/>
      <c r="P54" s="22"/>
      <c r="Q54" s="79"/>
      <c r="R54" s="79"/>
      <c r="S54" s="79"/>
    </row>
    <row r="55" spans="1:19" ht="39">
      <c r="A55" s="25"/>
      <c r="B55" s="6" t="s">
        <v>11</v>
      </c>
      <c r="C55" s="7" t="s">
        <v>40</v>
      </c>
      <c r="D55" s="6" t="s">
        <v>11</v>
      </c>
      <c r="E55" s="12" t="s">
        <v>13</v>
      </c>
      <c r="F55" s="6" t="s">
        <v>11</v>
      </c>
      <c r="G55" s="12" t="s">
        <v>14</v>
      </c>
      <c r="H55" s="6" t="s">
        <v>11</v>
      </c>
      <c r="I55" s="12" t="s">
        <v>15</v>
      </c>
      <c r="J55" s="6" t="s">
        <v>11</v>
      </c>
      <c r="K55" s="12" t="s">
        <v>16</v>
      </c>
      <c r="L55" s="1"/>
      <c r="M55" s="1"/>
      <c r="N55" s="1"/>
      <c r="O55" s="22"/>
      <c r="P55" s="22"/>
      <c r="Q55" s="79"/>
      <c r="R55" s="79"/>
      <c r="S55" s="79"/>
    </row>
    <row r="56" spans="1:19" ht="16" customHeight="1">
      <c r="A56" s="2" t="s">
        <v>18</v>
      </c>
      <c r="B56" s="5"/>
      <c r="C56" s="3">
        <v>41350</v>
      </c>
      <c r="D56" s="5"/>
      <c r="E56" s="3">
        <v>41360</v>
      </c>
      <c r="F56" s="5"/>
      <c r="G56" s="3">
        <v>41370</v>
      </c>
      <c r="H56" s="5"/>
      <c r="I56" s="3">
        <v>41390</v>
      </c>
      <c r="J56" s="5"/>
      <c r="K56" s="3">
        <v>41380</v>
      </c>
      <c r="L56" s="1"/>
      <c r="M56" s="1"/>
      <c r="N56" s="1"/>
      <c r="O56" s="22"/>
      <c r="P56" s="22"/>
      <c r="Q56" s="79"/>
      <c r="R56" s="79"/>
      <c r="S56" s="79"/>
    </row>
    <row r="57" spans="1:19" ht="16" customHeight="1">
      <c r="A57" s="2" t="s">
        <v>19</v>
      </c>
      <c r="B57" s="5"/>
      <c r="C57" s="3">
        <v>41351</v>
      </c>
      <c r="D57" s="5"/>
      <c r="E57" s="3">
        <v>41361</v>
      </c>
      <c r="F57" s="5"/>
      <c r="G57" s="3">
        <v>41371</v>
      </c>
      <c r="H57" s="5"/>
      <c r="I57" s="3">
        <v>41391</v>
      </c>
      <c r="J57" s="5"/>
      <c r="K57" s="3">
        <v>41381</v>
      </c>
      <c r="L57" s="1"/>
      <c r="M57" s="1"/>
      <c r="N57" s="1"/>
      <c r="O57" s="22"/>
      <c r="P57" s="22"/>
      <c r="Q57" s="79"/>
      <c r="R57" s="79"/>
      <c r="S57" s="79"/>
    </row>
    <row r="58" spans="1:19" ht="16" customHeight="1">
      <c r="A58" s="2" t="s">
        <v>20</v>
      </c>
      <c r="B58" s="5"/>
      <c r="C58" s="3">
        <v>41352</v>
      </c>
      <c r="D58" s="5"/>
      <c r="E58" s="3">
        <v>41362</v>
      </c>
      <c r="F58" s="5"/>
      <c r="G58" s="3">
        <v>41372</v>
      </c>
      <c r="H58" s="5"/>
      <c r="I58" s="3">
        <v>41392</v>
      </c>
      <c r="J58" s="5"/>
      <c r="K58" s="3">
        <v>41382</v>
      </c>
      <c r="L58" s="1"/>
      <c r="M58" s="1"/>
      <c r="N58" s="1"/>
      <c r="O58" s="22"/>
      <c r="P58" s="22"/>
      <c r="Q58" s="79"/>
      <c r="R58" s="79"/>
      <c r="S58" s="79"/>
    </row>
    <row r="59" spans="1:19" ht="16" customHeight="1">
      <c r="A59" s="13" t="s">
        <v>25</v>
      </c>
      <c r="B59" s="14">
        <f>SUM(B56:B58)</f>
        <v>0</v>
      </c>
      <c r="C59" s="15">
        <f>SUM(B59*15)</f>
        <v>0</v>
      </c>
      <c r="D59" s="14">
        <f>SUM(D56:D58)</f>
        <v>0</v>
      </c>
      <c r="E59" s="15">
        <f>SUM(D59*16.5)</f>
        <v>0</v>
      </c>
      <c r="F59" s="14">
        <f>SUM(F56:F58)</f>
        <v>0</v>
      </c>
      <c r="G59" s="15">
        <f>SUM(F59*17.5)</f>
        <v>0</v>
      </c>
      <c r="H59" s="14">
        <f>SUM(H56:H58)</f>
        <v>0</v>
      </c>
      <c r="I59" s="15">
        <f>SUM(H59*20)</f>
        <v>0</v>
      </c>
      <c r="J59" s="14">
        <f>SUM(J56:J58)</f>
        <v>0</v>
      </c>
      <c r="K59" s="15">
        <f>SUM(J59*21.5)</f>
        <v>0</v>
      </c>
      <c r="L59" s="1"/>
      <c r="M59" s="1"/>
      <c r="N59" s="1"/>
      <c r="O59" s="22"/>
      <c r="P59" s="22"/>
      <c r="Q59" s="79"/>
      <c r="R59" s="79"/>
      <c r="S59" s="79"/>
    </row>
    <row r="60" spans="1:19" ht="16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20"/>
      <c r="P60" s="20"/>
      <c r="Q60" s="20"/>
      <c r="R60" s="20"/>
      <c r="S60" s="20"/>
    </row>
    <row r="61" spans="1:19" ht="18">
      <c r="A61" s="80" t="s">
        <v>43</v>
      </c>
      <c r="B61" s="80"/>
      <c r="C61" s="80"/>
      <c r="D61" s="80"/>
      <c r="E61" s="80"/>
      <c r="F61" s="80"/>
      <c r="G61" s="80"/>
      <c r="H61" s="80"/>
      <c r="I61" s="80"/>
      <c r="J61" s="80"/>
      <c r="K61" s="80"/>
      <c r="L61" s="80"/>
      <c r="M61" s="80"/>
      <c r="N61" s="80"/>
      <c r="O61" s="80"/>
      <c r="P61" s="19"/>
      <c r="Q61" s="79" t="s">
        <v>46</v>
      </c>
      <c r="R61" s="79"/>
      <c r="S61" s="79"/>
    </row>
    <row r="62" spans="1:19" ht="39">
      <c r="A62" s="25"/>
      <c r="B62" s="6" t="s">
        <v>11</v>
      </c>
      <c r="C62" s="7" t="s">
        <v>40</v>
      </c>
      <c r="D62" s="6" t="s">
        <v>11</v>
      </c>
      <c r="E62" s="12" t="s">
        <v>13</v>
      </c>
      <c r="F62" s="6" t="s">
        <v>11</v>
      </c>
      <c r="G62" s="12" t="s">
        <v>14</v>
      </c>
      <c r="H62" s="6" t="s">
        <v>11</v>
      </c>
      <c r="I62" s="12" t="s">
        <v>15</v>
      </c>
      <c r="J62" s="6" t="s">
        <v>11</v>
      </c>
      <c r="K62" s="12" t="s">
        <v>16</v>
      </c>
      <c r="L62" s="6" t="s">
        <v>11</v>
      </c>
      <c r="M62" s="12" t="s">
        <v>45</v>
      </c>
      <c r="N62" s="6" t="s">
        <v>11</v>
      </c>
      <c r="O62" s="12" t="s">
        <v>99</v>
      </c>
      <c r="P62" s="1"/>
      <c r="Q62" s="79"/>
      <c r="R62" s="79"/>
      <c r="S62" s="79"/>
    </row>
    <row r="63" spans="1:19">
      <c r="A63" s="2" t="s">
        <v>18</v>
      </c>
      <c r="B63" s="5"/>
      <c r="C63" s="3">
        <v>41270</v>
      </c>
      <c r="D63" s="5"/>
      <c r="E63" s="3">
        <v>41280</v>
      </c>
      <c r="F63" s="5"/>
      <c r="G63" s="3">
        <v>41290</v>
      </c>
      <c r="H63" s="5"/>
      <c r="I63" s="3">
        <v>41330</v>
      </c>
      <c r="J63" s="5"/>
      <c r="K63" s="3">
        <v>41300</v>
      </c>
      <c r="L63" s="5"/>
      <c r="M63" s="3">
        <v>41320</v>
      </c>
      <c r="N63" s="5"/>
      <c r="O63" s="3">
        <v>41310</v>
      </c>
      <c r="P63" s="1"/>
      <c r="Q63" s="79"/>
      <c r="R63" s="79"/>
      <c r="S63" s="79"/>
    </row>
    <row r="64" spans="1:19">
      <c r="A64" s="2" t="s">
        <v>35</v>
      </c>
      <c r="B64" s="5"/>
      <c r="C64" s="3">
        <v>41271</v>
      </c>
      <c r="D64" s="5"/>
      <c r="E64" s="3">
        <v>41281</v>
      </c>
      <c r="F64" s="5"/>
      <c r="G64" s="3">
        <v>41291</v>
      </c>
      <c r="H64" s="5"/>
      <c r="I64" s="3">
        <v>41331</v>
      </c>
      <c r="J64" s="5"/>
      <c r="K64" s="3">
        <v>41301</v>
      </c>
      <c r="L64" s="5"/>
      <c r="M64" s="3">
        <v>41321</v>
      </c>
      <c r="N64" s="5"/>
      <c r="O64" s="3">
        <v>41311</v>
      </c>
      <c r="P64" s="1"/>
      <c r="Q64" s="79"/>
      <c r="R64" s="79"/>
      <c r="S64" s="79"/>
    </row>
    <row r="65" spans="1:19">
      <c r="A65" s="2" t="s">
        <v>19</v>
      </c>
      <c r="B65" s="5"/>
      <c r="C65" s="3">
        <v>41272</v>
      </c>
      <c r="D65" s="5"/>
      <c r="E65" s="3">
        <v>41282</v>
      </c>
      <c r="F65" s="5"/>
      <c r="G65" s="3">
        <v>41292</v>
      </c>
      <c r="H65" s="5"/>
      <c r="I65" s="3">
        <v>41332</v>
      </c>
      <c r="J65" s="5"/>
      <c r="K65" s="3">
        <v>41302</v>
      </c>
      <c r="L65" s="5"/>
      <c r="M65" s="3">
        <v>41322</v>
      </c>
      <c r="N65" s="5"/>
      <c r="O65" s="3">
        <v>41312</v>
      </c>
      <c r="P65" s="1"/>
      <c r="Q65" s="79"/>
      <c r="R65" s="79"/>
      <c r="S65" s="79"/>
    </row>
    <row r="66" spans="1:19">
      <c r="A66" s="2" t="s">
        <v>20</v>
      </c>
      <c r="B66" s="5"/>
      <c r="C66" s="3">
        <v>41273</v>
      </c>
      <c r="D66" s="5"/>
      <c r="E66" s="3">
        <v>41283</v>
      </c>
      <c r="F66" s="5"/>
      <c r="G66" s="3">
        <v>41293</v>
      </c>
      <c r="H66" s="5"/>
      <c r="I66" s="3">
        <v>41333</v>
      </c>
      <c r="J66" s="5"/>
      <c r="K66" s="3">
        <v>41303</v>
      </c>
      <c r="L66" s="5"/>
      <c r="M66" s="3">
        <v>41323</v>
      </c>
      <c r="N66" s="5"/>
      <c r="O66" s="3">
        <v>41313</v>
      </c>
      <c r="P66" s="1"/>
      <c r="Q66" s="79"/>
      <c r="R66" s="79"/>
      <c r="S66" s="79"/>
    </row>
    <row r="67" spans="1:19">
      <c r="A67" s="2" t="s">
        <v>44</v>
      </c>
      <c r="B67" s="5"/>
      <c r="C67" s="3">
        <v>41274</v>
      </c>
      <c r="D67" s="5"/>
      <c r="E67" s="3">
        <v>41284</v>
      </c>
      <c r="F67" s="5"/>
      <c r="G67" s="3">
        <v>41294</v>
      </c>
      <c r="H67" s="5"/>
      <c r="I67" s="3">
        <v>41334</v>
      </c>
      <c r="J67" s="5"/>
      <c r="K67" s="3">
        <v>41304</v>
      </c>
      <c r="L67" s="5"/>
      <c r="M67" s="3">
        <v>41324</v>
      </c>
      <c r="N67" s="5"/>
      <c r="O67" s="3">
        <v>41314</v>
      </c>
      <c r="P67" s="1"/>
      <c r="Q67" s="79"/>
      <c r="R67" s="79"/>
      <c r="S67" s="79"/>
    </row>
    <row r="68" spans="1:19">
      <c r="A68" s="2" t="s">
        <v>22</v>
      </c>
      <c r="B68" s="5"/>
      <c r="C68" s="3">
        <v>41276</v>
      </c>
      <c r="D68" s="5"/>
      <c r="E68" s="3">
        <v>41286</v>
      </c>
      <c r="F68" s="5"/>
      <c r="G68" s="3">
        <v>41296</v>
      </c>
      <c r="H68" s="5"/>
      <c r="I68" s="3">
        <v>41336</v>
      </c>
      <c r="J68" s="5"/>
      <c r="K68" s="3">
        <v>41306</v>
      </c>
      <c r="L68" s="5"/>
      <c r="M68" s="3">
        <v>41326</v>
      </c>
      <c r="N68" s="5"/>
      <c r="O68" s="3">
        <v>41316</v>
      </c>
      <c r="P68" s="1"/>
      <c r="Q68" s="79"/>
      <c r="R68" s="79"/>
      <c r="S68" s="79"/>
    </row>
    <row r="69" spans="1:19">
      <c r="A69" s="2" t="s">
        <v>36</v>
      </c>
      <c r="B69" s="5"/>
      <c r="C69" s="3">
        <v>41277</v>
      </c>
      <c r="D69" s="5"/>
      <c r="E69" s="3">
        <v>41287</v>
      </c>
      <c r="F69" s="5"/>
      <c r="G69" s="3">
        <v>41297</v>
      </c>
      <c r="H69" s="5"/>
      <c r="I69" s="3">
        <v>41337</v>
      </c>
      <c r="J69" s="5"/>
      <c r="K69" s="3">
        <v>41307</v>
      </c>
      <c r="L69" s="5"/>
      <c r="M69" s="3">
        <v>41327</v>
      </c>
      <c r="N69" s="5"/>
      <c r="O69" s="3">
        <v>41317</v>
      </c>
      <c r="P69" s="1"/>
      <c r="Q69" s="79"/>
      <c r="R69" s="79"/>
      <c r="S69" s="79"/>
    </row>
    <row r="70" spans="1:19">
      <c r="A70" s="13" t="s">
        <v>25</v>
      </c>
      <c r="B70" s="14">
        <f>SUM(B63:B69)</f>
        <v>0</v>
      </c>
      <c r="C70" s="15">
        <f>SUM(B70*15)</f>
        <v>0</v>
      </c>
      <c r="D70" s="14">
        <f>SUM(D63:D69)</f>
        <v>0</v>
      </c>
      <c r="E70" s="15">
        <f>SUM(D70*16.5)</f>
        <v>0</v>
      </c>
      <c r="F70" s="14">
        <f>SUM(F63:F69)</f>
        <v>0</v>
      </c>
      <c r="G70" s="15">
        <f>SUM(F70*17.5)</f>
        <v>0</v>
      </c>
      <c r="H70" s="14">
        <f>SUM(H63:H69)</f>
        <v>0</v>
      </c>
      <c r="I70" s="15">
        <f>SUM(H70*20)</f>
        <v>0</v>
      </c>
      <c r="J70" s="14">
        <f>SUM(J63:J69)</f>
        <v>0</v>
      </c>
      <c r="K70" s="15">
        <f>SUM(J70*21.5)</f>
        <v>0</v>
      </c>
      <c r="L70" s="14">
        <f>SUM(L63:L69)</f>
        <v>0</v>
      </c>
      <c r="M70" s="15">
        <f>SUM(L70*22.5)</f>
        <v>0</v>
      </c>
      <c r="N70" s="14">
        <f>SUM(N63:N69)</f>
        <v>0</v>
      </c>
      <c r="O70" s="15">
        <f>SUM(N70*24)</f>
        <v>0</v>
      </c>
      <c r="P70" s="1"/>
      <c r="Q70" s="79"/>
      <c r="R70" s="79"/>
      <c r="S70" s="79"/>
    </row>
    <row r="71" spans="1:19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</row>
    <row r="72" spans="1:19" ht="18">
      <c r="A72" s="80" t="s">
        <v>50</v>
      </c>
      <c r="B72" s="80"/>
      <c r="C72" s="80"/>
      <c r="D72" s="80"/>
      <c r="E72" s="80"/>
      <c r="F72" s="80"/>
      <c r="G72" s="80"/>
      <c r="H72" s="80"/>
      <c r="I72" s="80"/>
      <c r="J72" s="80"/>
      <c r="K72" s="80"/>
      <c r="L72" s="80"/>
      <c r="M72" s="80"/>
      <c r="N72" s="80"/>
      <c r="O72" s="80"/>
      <c r="P72" s="19"/>
      <c r="Q72" s="88" t="s">
        <v>47</v>
      </c>
      <c r="R72" s="89"/>
      <c r="S72" s="89"/>
    </row>
    <row r="73" spans="1:19" ht="39">
      <c r="A73" s="25"/>
      <c r="B73" s="6" t="s">
        <v>11</v>
      </c>
      <c r="C73" s="7" t="s">
        <v>48</v>
      </c>
      <c r="D73" s="6" t="s">
        <v>11</v>
      </c>
      <c r="E73" s="12" t="s">
        <v>98</v>
      </c>
      <c r="F73" s="6" t="s">
        <v>11</v>
      </c>
      <c r="G73" s="12" t="s">
        <v>97</v>
      </c>
      <c r="H73" s="6" t="s">
        <v>11</v>
      </c>
      <c r="I73" s="12" t="s">
        <v>96</v>
      </c>
      <c r="J73" s="6" t="s">
        <v>11</v>
      </c>
      <c r="K73" s="12" t="s">
        <v>95</v>
      </c>
      <c r="L73" s="6" t="s">
        <v>11</v>
      </c>
      <c r="M73" s="12" t="s">
        <v>94</v>
      </c>
      <c r="N73" s="6" t="s">
        <v>11</v>
      </c>
      <c r="O73" s="12" t="s">
        <v>49</v>
      </c>
      <c r="P73" s="1"/>
      <c r="Q73" s="89"/>
      <c r="R73" s="89"/>
      <c r="S73" s="89"/>
    </row>
    <row r="74" spans="1:19">
      <c r="A74" s="2" t="s">
        <v>18</v>
      </c>
      <c r="B74" s="5"/>
      <c r="C74" s="3">
        <v>41000</v>
      </c>
      <c r="D74" s="5"/>
      <c r="E74" s="3">
        <v>41010</v>
      </c>
      <c r="F74" s="5"/>
      <c r="G74" s="3">
        <v>41020</v>
      </c>
      <c r="H74" s="5"/>
      <c r="I74" s="3">
        <v>41060</v>
      </c>
      <c r="J74" s="5"/>
      <c r="K74" s="3">
        <v>41030</v>
      </c>
      <c r="L74" s="5"/>
      <c r="M74" s="3">
        <v>41050</v>
      </c>
      <c r="N74" s="5"/>
      <c r="O74" s="3">
        <v>41040</v>
      </c>
      <c r="P74" s="1"/>
      <c r="Q74" s="89"/>
      <c r="R74" s="89"/>
      <c r="S74" s="89"/>
    </row>
    <row r="75" spans="1:19">
      <c r="A75" s="2" t="s">
        <v>35</v>
      </c>
      <c r="B75" s="5"/>
      <c r="C75" s="3">
        <v>41001</v>
      </c>
      <c r="D75" s="5"/>
      <c r="E75" s="3">
        <v>41011</v>
      </c>
      <c r="F75" s="5"/>
      <c r="G75" s="3">
        <v>41021</v>
      </c>
      <c r="H75" s="5"/>
      <c r="I75" s="3">
        <v>41061</v>
      </c>
      <c r="J75" s="5"/>
      <c r="K75" s="3">
        <v>41031</v>
      </c>
      <c r="L75" s="5"/>
      <c r="M75" s="3">
        <v>41051</v>
      </c>
      <c r="N75" s="5"/>
      <c r="O75" s="3">
        <v>41041</v>
      </c>
      <c r="P75" s="1"/>
      <c r="Q75" s="89"/>
      <c r="R75" s="89"/>
      <c r="S75" s="89"/>
    </row>
    <row r="76" spans="1:19">
      <c r="A76" s="2" t="s">
        <v>19</v>
      </c>
      <c r="B76" s="5"/>
      <c r="C76" s="3">
        <v>41002</v>
      </c>
      <c r="D76" s="5"/>
      <c r="E76" s="3">
        <v>41012</v>
      </c>
      <c r="F76" s="5"/>
      <c r="G76" s="3">
        <v>41022</v>
      </c>
      <c r="H76" s="5"/>
      <c r="I76" s="3">
        <v>41062</v>
      </c>
      <c r="J76" s="5"/>
      <c r="K76" s="3">
        <v>41032</v>
      </c>
      <c r="L76" s="5"/>
      <c r="M76" s="3">
        <v>41052</v>
      </c>
      <c r="N76" s="5"/>
      <c r="O76" s="3">
        <v>41042</v>
      </c>
      <c r="P76" s="1"/>
      <c r="Q76" s="89"/>
      <c r="R76" s="89"/>
      <c r="S76" s="89"/>
    </row>
    <row r="77" spans="1:19">
      <c r="A77" s="2" t="s">
        <v>20</v>
      </c>
      <c r="B77" s="5"/>
      <c r="C77" s="3">
        <v>41003</v>
      </c>
      <c r="D77" s="5"/>
      <c r="E77" s="3">
        <v>41013</v>
      </c>
      <c r="F77" s="5"/>
      <c r="G77" s="3">
        <v>41023</v>
      </c>
      <c r="H77" s="5"/>
      <c r="I77" s="3">
        <v>41063</v>
      </c>
      <c r="J77" s="5"/>
      <c r="K77" s="3">
        <v>41033</v>
      </c>
      <c r="L77" s="5"/>
      <c r="M77" s="3">
        <v>41053</v>
      </c>
      <c r="N77" s="5"/>
      <c r="O77" s="3">
        <v>41043</v>
      </c>
      <c r="P77" s="1"/>
      <c r="Q77" s="89"/>
      <c r="R77" s="89"/>
      <c r="S77" s="89"/>
    </row>
    <row r="78" spans="1:19">
      <c r="A78" s="2" t="s">
        <v>44</v>
      </c>
      <c r="B78" s="5"/>
      <c r="C78" s="3">
        <v>41004</v>
      </c>
      <c r="D78" s="5"/>
      <c r="E78" s="3">
        <v>41014</v>
      </c>
      <c r="F78" s="5"/>
      <c r="G78" s="3">
        <v>41024</v>
      </c>
      <c r="H78" s="5"/>
      <c r="I78" s="3">
        <v>41064</v>
      </c>
      <c r="J78" s="5"/>
      <c r="K78" s="3">
        <v>41034</v>
      </c>
      <c r="L78" s="5"/>
      <c r="M78" s="3">
        <v>41054</v>
      </c>
      <c r="N78" s="5"/>
      <c r="O78" s="3">
        <v>41044</v>
      </c>
      <c r="P78" s="1"/>
      <c r="Q78" s="89"/>
      <c r="R78" s="89"/>
      <c r="S78" s="89"/>
    </row>
    <row r="79" spans="1:19">
      <c r="A79" s="2" t="s">
        <v>22</v>
      </c>
      <c r="B79" s="5"/>
      <c r="C79" s="3">
        <v>41006</v>
      </c>
      <c r="D79" s="5"/>
      <c r="E79" s="3">
        <v>41016</v>
      </c>
      <c r="F79" s="5"/>
      <c r="G79" s="3">
        <v>41026</v>
      </c>
      <c r="H79" s="5"/>
      <c r="I79" s="3">
        <v>41066</v>
      </c>
      <c r="J79" s="5"/>
      <c r="K79" s="3">
        <v>41036</v>
      </c>
      <c r="L79" s="5"/>
      <c r="M79" s="3">
        <v>41056</v>
      </c>
      <c r="N79" s="5"/>
      <c r="O79" s="3">
        <v>41046</v>
      </c>
      <c r="P79" s="1"/>
      <c r="Q79" s="89"/>
      <c r="R79" s="89"/>
      <c r="S79" s="89"/>
    </row>
    <row r="80" spans="1:19">
      <c r="A80" s="2" t="s">
        <v>36</v>
      </c>
      <c r="B80" s="5"/>
      <c r="C80" s="3">
        <v>41007</v>
      </c>
      <c r="D80" s="5"/>
      <c r="E80" s="3">
        <v>41017</v>
      </c>
      <c r="F80" s="5"/>
      <c r="G80" s="3">
        <v>41027</v>
      </c>
      <c r="H80" s="5"/>
      <c r="I80" s="3">
        <v>41067</v>
      </c>
      <c r="J80" s="5"/>
      <c r="K80" s="3">
        <v>41037</v>
      </c>
      <c r="L80" s="5"/>
      <c r="M80" s="3">
        <v>41057</v>
      </c>
      <c r="N80" s="5"/>
      <c r="O80" s="3">
        <v>41047</v>
      </c>
      <c r="P80" s="1"/>
      <c r="Q80" s="89"/>
      <c r="R80" s="89"/>
      <c r="S80" s="89"/>
    </row>
    <row r="81" spans="1:19">
      <c r="A81" s="13" t="s">
        <v>25</v>
      </c>
      <c r="B81" s="14">
        <f>SUM(B74:B80)</f>
        <v>0</v>
      </c>
      <c r="C81" s="15">
        <f>SUM(B81*11.5)</f>
        <v>0</v>
      </c>
      <c r="D81" s="14">
        <f>SUM(D74:D80)</f>
        <v>0</v>
      </c>
      <c r="E81" s="15">
        <f>SUM(D81*13.5)</f>
        <v>0</v>
      </c>
      <c r="F81" s="14">
        <f>SUM(F74:F80)</f>
        <v>0</v>
      </c>
      <c r="G81" s="15">
        <f>SUM(F81*15)</f>
        <v>0</v>
      </c>
      <c r="H81" s="14">
        <f>SUM(H74:H80)</f>
        <v>0</v>
      </c>
      <c r="I81" s="15">
        <f>SUM(H81*16.5)</f>
        <v>0</v>
      </c>
      <c r="J81" s="14">
        <f>SUM(J74:J80)</f>
        <v>0</v>
      </c>
      <c r="K81" s="15">
        <f>SUM(J81*18.5)</f>
        <v>0</v>
      </c>
      <c r="L81" s="14">
        <f>SUM(L74:L80)</f>
        <v>0</v>
      </c>
      <c r="M81" s="15">
        <f>SUM(L81*20)</f>
        <v>0</v>
      </c>
      <c r="N81" s="14">
        <f>SUM(N74:N80)</f>
        <v>0</v>
      </c>
      <c r="O81" s="15">
        <f>SUM(N81*22.5)</f>
        <v>0</v>
      </c>
      <c r="P81" s="1"/>
      <c r="Q81" s="89"/>
      <c r="R81" s="89"/>
      <c r="S81" s="89"/>
    </row>
    <row r="82" spans="1:19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</row>
    <row r="83" spans="1:19" ht="18">
      <c r="A83" s="80" t="s">
        <v>53</v>
      </c>
      <c r="B83" s="80"/>
      <c r="C83" s="80"/>
      <c r="D83" s="80"/>
      <c r="E83" s="80"/>
      <c r="F83" s="80"/>
      <c r="G83" s="80"/>
      <c r="H83" s="80"/>
      <c r="I83" s="80"/>
      <c r="J83" s="80"/>
      <c r="K83" s="80"/>
      <c r="L83" s="17"/>
      <c r="M83" s="17"/>
      <c r="N83" s="17"/>
      <c r="O83" s="17"/>
      <c r="P83" s="19"/>
      <c r="Q83" s="88" t="s">
        <v>51</v>
      </c>
      <c r="R83" s="89"/>
      <c r="S83" s="89"/>
    </row>
    <row r="84" spans="1:19" ht="39">
      <c r="A84" s="25"/>
      <c r="B84" s="6" t="s">
        <v>11</v>
      </c>
      <c r="C84" s="7" t="s">
        <v>89</v>
      </c>
      <c r="D84" s="6" t="s">
        <v>11</v>
      </c>
      <c r="E84" s="12" t="s">
        <v>90</v>
      </c>
      <c r="F84" s="6" t="s">
        <v>11</v>
      </c>
      <c r="G84" s="12" t="s">
        <v>91</v>
      </c>
      <c r="H84" s="6" t="s">
        <v>11</v>
      </c>
      <c r="I84" s="12" t="s">
        <v>92</v>
      </c>
      <c r="J84" s="6" t="s">
        <v>11</v>
      </c>
      <c r="K84" s="12" t="s">
        <v>93</v>
      </c>
      <c r="L84" s="10"/>
      <c r="M84" s="11"/>
      <c r="N84" s="10"/>
      <c r="O84" s="11"/>
      <c r="P84" s="1"/>
      <c r="Q84" s="89"/>
      <c r="R84" s="89"/>
      <c r="S84" s="89"/>
    </row>
    <row r="85" spans="1:19">
      <c r="A85" s="2" t="s">
        <v>18</v>
      </c>
      <c r="B85" s="5"/>
      <c r="C85" s="3">
        <v>40000</v>
      </c>
      <c r="D85" s="5"/>
      <c r="E85" s="3">
        <v>10001</v>
      </c>
      <c r="F85" s="5"/>
      <c r="G85" s="3">
        <v>40125</v>
      </c>
      <c r="H85" s="5"/>
      <c r="I85" s="3">
        <v>40010</v>
      </c>
      <c r="J85" s="5"/>
      <c r="K85" s="3">
        <v>40020</v>
      </c>
      <c r="L85" s="4"/>
      <c r="M85" s="3"/>
      <c r="N85" s="4"/>
      <c r="O85" s="3"/>
      <c r="P85" s="1"/>
      <c r="Q85" s="89"/>
      <c r="R85" s="89"/>
      <c r="S85" s="89"/>
    </row>
    <row r="86" spans="1:19" ht="29">
      <c r="A86" s="21" t="s">
        <v>52</v>
      </c>
      <c r="B86" s="5"/>
      <c r="C86" s="3">
        <v>40001</v>
      </c>
      <c r="D86" s="5"/>
      <c r="E86" s="3">
        <v>40113</v>
      </c>
      <c r="F86" s="5"/>
      <c r="G86" s="3">
        <v>40126</v>
      </c>
      <c r="H86" s="5"/>
      <c r="I86" s="3">
        <v>40011</v>
      </c>
      <c r="J86" s="5"/>
      <c r="K86" s="3">
        <v>40021</v>
      </c>
      <c r="L86" s="4"/>
      <c r="M86" s="3"/>
      <c r="N86" s="4"/>
      <c r="O86" s="3"/>
      <c r="P86" s="1"/>
      <c r="Q86" s="89"/>
      <c r="R86" s="89"/>
      <c r="S86" s="89"/>
    </row>
    <row r="87" spans="1:19">
      <c r="A87" s="2" t="s">
        <v>19</v>
      </c>
      <c r="B87" s="5"/>
      <c r="C87" s="3">
        <v>40002</v>
      </c>
      <c r="D87" s="5"/>
      <c r="E87" s="3">
        <v>40114</v>
      </c>
      <c r="F87" s="5"/>
      <c r="G87" s="3">
        <v>40127</v>
      </c>
      <c r="H87" s="5"/>
      <c r="I87" s="3">
        <v>40012</v>
      </c>
      <c r="J87" s="5"/>
      <c r="K87" s="3">
        <v>40022</v>
      </c>
      <c r="L87" s="4"/>
      <c r="M87" s="3"/>
      <c r="N87" s="4"/>
      <c r="O87" s="3"/>
      <c r="P87" s="1"/>
      <c r="Q87" s="89"/>
      <c r="R87" s="89"/>
      <c r="S87" s="89"/>
    </row>
    <row r="88" spans="1:19">
      <c r="A88" s="2" t="s">
        <v>20</v>
      </c>
      <c r="B88" s="5"/>
      <c r="C88" s="3">
        <v>40003</v>
      </c>
      <c r="D88" s="5"/>
      <c r="E88" s="3">
        <v>40115</v>
      </c>
      <c r="F88" s="5"/>
      <c r="G88" s="3">
        <v>40128</v>
      </c>
      <c r="H88" s="5"/>
      <c r="I88" s="3">
        <v>40013</v>
      </c>
      <c r="J88" s="5"/>
      <c r="K88" s="3">
        <v>40023</v>
      </c>
      <c r="L88" s="4"/>
      <c r="M88" s="3"/>
      <c r="N88" s="4"/>
      <c r="O88" s="3"/>
      <c r="P88" s="1"/>
      <c r="Q88" s="89"/>
      <c r="R88" s="89"/>
      <c r="S88" s="89"/>
    </row>
    <row r="89" spans="1:19">
      <c r="A89" s="2" t="s">
        <v>44</v>
      </c>
      <c r="B89" s="5"/>
      <c r="C89" s="3">
        <v>40004</v>
      </c>
      <c r="D89" s="5"/>
      <c r="E89" s="3">
        <v>40116</v>
      </c>
      <c r="F89" s="5"/>
      <c r="G89" s="3">
        <v>40129</v>
      </c>
      <c r="H89" s="5"/>
      <c r="I89" s="3">
        <v>40014</v>
      </c>
      <c r="J89" s="5"/>
      <c r="K89" s="3">
        <v>40024</v>
      </c>
      <c r="L89" s="4"/>
      <c r="M89" s="3"/>
      <c r="N89" s="4"/>
      <c r="O89" s="3"/>
      <c r="P89" s="1"/>
      <c r="Q89" s="89"/>
      <c r="R89" s="89"/>
      <c r="S89" s="89"/>
    </row>
    <row r="90" spans="1:19">
      <c r="A90" s="2" t="s">
        <v>36</v>
      </c>
      <c r="B90" s="5"/>
      <c r="C90" s="3">
        <v>40008</v>
      </c>
      <c r="D90" s="5"/>
      <c r="E90" s="3">
        <v>40110</v>
      </c>
      <c r="F90" s="5"/>
      <c r="G90" s="3">
        <v>40130</v>
      </c>
      <c r="H90" s="5"/>
      <c r="I90" s="3">
        <v>40018</v>
      </c>
      <c r="J90" s="5"/>
      <c r="K90" s="3">
        <v>40028</v>
      </c>
      <c r="L90" s="4"/>
      <c r="M90" s="3"/>
      <c r="N90" s="4"/>
      <c r="O90" s="3"/>
      <c r="P90" s="1"/>
      <c r="Q90" s="89"/>
      <c r="R90" s="89"/>
      <c r="S90" s="89"/>
    </row>
    <row r="91" spans="1:19">
      <c r="A91" s="2" t="s">
        <v>21</v>
      </c>
      <c r="B91" s="5"/>
      <c r="C91" s="3">
        <v>40006</v>
      </c>
      <c r="D91" s="5"/>
      <c r="E91" s="3">
        <v>40117</v>
      </c>
      <c r="F91" s="5"/>
      <c r="G91" s="3">
        <v>40131</v>
      </c>
      <c r="H91" s="5"/>
      <c r="I91" s="3">
        <v>40016</v>
      </c>
      <c r="J91" s="5"/>
      <c r="K91" s="3">
        <v>40026</v>
      </c>
      <c r="L91" s="4"/>
      <c r="M91" s="3"/>
      <c r="N91" s="4"/>
      <c r="O91" s="3"/>
      <c r="P91" s="1"/>
      <c r="Q91" s="89"/>
      <c r="R91" s="89"/>
      <c r="S91" s="89"/>
    </row>
    <row r="92" spans="1:19">
      <c r="A92" s="2" t="s">
        <v>22</v>
      </c>
      <c r="B92" s="5"/>
      <c r="C92" s="3">
        <v>40007</v>
      </c>
      <c r="D92" s="5"/>
      <c r="E92" s="3">
        <v>40118</v>
      </c>
      <c r="F92" s="5"/>
      <c r="G92" s="3">
        <v>40132</v>
      </c>
      <c r="H92" s="5"/>
      <c r="I92" s="3">
        <v>40017</v>
      </c>
      <c r="J92" s="5"/>
      <c r="K92" s="3">
        <v>40027</v>
      </c>
      <c r="L92" s="4"/>
      <c r="M92" s="3"/>
      <c r="N92" s="4"/>
      <c r="O92" s="3"/>
      <c r="P92" s="1"/>
      <c r="Q92" s="89"/>
      <c r="R92" s="89"/>
      <c r="S92" s="89"/>
    </row>
    <row r="93" spans="1:19">
      <c r="A93" s="2" t="s">
        <v>23</v>
      </c>
      <c r="B93" s="5"/>
      <c r="C93" s="3">
        <v>40009</v>
      </c>
      <c r="D93" s="5"/>
      <c r="E93" s="3">
        <v>40119</v>
      </c>
      <c r="F93" s="5"/>
      <c r="G93" s="3">
        <v>40133</v>
      </c>
      <c r="H93" s="5"/>
      <c r="I93" s="3">
        <v>40121</v>
      </c>
      <c r="J93" s="5"/>
      <c r="K93" s="3">
        <v>40029</v>
      </c>
      <c r="L93" s="4"/>
      <c r="M93" s="3"/>
      <c r="N93" s="4"/>
      <c r="O93" s="3"/>
      <c r="P93" s="1"/>
      <c r="Q93" s="89"/>
      <c r="R93" s="89"/>
      <c r="S93" s="89"/>
    </row>
    <row r="94" spans="1:19">
      <c r="A94" s="13" t="s">
        <v>25</v>
      </c>
      <c r="B94" s="14">
        <f>SUM(B85:B92,B93)</f>
        <v>0</v>
      </c>
      <c r="C94" s="15">
        <f>SUM(B94*15)</f>
        <v>0</v>
      </c>
      <c r="D94" s="14">
        <f>SUM(D85:D92)</f>
        <v>0</v>
      </c>
      <c r="E94" s="15">
        <f>SUM(D94*17.5)</f>
        <v>0</v>
      </c>
      <c r="F94" s="14">
        <f>SUM(F85:F92)</f>
        <v>0</v>
      </c>
      <c r="G94" s="15">
        <f>SUM(F94*18.5)</f>
        <v>0</v>
      </c>
      <c r="H94" s="14">
        <f>SUM(H85:H92)</f>
        <v>0</v>
      </c>
      <c r="I94" s="15">
        <f>SUM(H94*20)</f>
        <v>0</v>
      </c>
      <c r="J94" s="14">
        <f>SUM(J85:J92)</f>
        <v>0</v>
      </c>
      <c r="K94" s="15">
        <f>SUM(J94*22.5)</f>
        <v>0</v>
      </c>
      <c r="L94" s="3"/>
      <c r="M94" s="9"/>
      <c r="N94" s="3"/>
      <c r="O94" s="9"/>
      <c r="P94" s="1"/>
      <c r="Q94" s="89"/>
      <c r="R94" s="89"/>
      <c r="S94" s="89"/>
    </row>
    <row r="95" spans="1:19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</row>
    <row r="96" spans="1:19" ht="18">
      <c r="A96" s="85" t="s">
        <v>54</v>
      </c>
      <c r="B96" s="85"/>
      <c r="C96" s="85"/>
      <c r="D96" s="86"/>
      <c r="E96" s="17"/>
      <c r="F96" s="17"/>
      <c r="G96" s="87" t="s">
        <v>56</v>
      </c>
      <c r="H96" s="87"/>
      <c r="I96" s="87"/>
      <c r="J96" s="87"/>
      <c r="K96" s="87"/>
      <c r="L96" s="1"/>
      <c r="M96" s="1"/>
      <c r="N96" s="1"/>
      <c r="O96" s="1"/>
      <c r="P96" s="1"/>
      <c r="Q96" s="1"/>
      <c r="R96" s="1"/>
      <c r="S96" s="1"/>
    </row>
    <row r="97" spans="1:19" ht="39">
      <c r="A97" s="25"/>
      <c r="B97" s="6" t="s">
        <v>11</v>
      </c>
      <c r="C97" s="7" t="s">
        <v>55</v>
      </c>
      <c r="D97" s="10"/>
      <c r="E97" s="11"/>
      <c r="F97" s="10"/>
      <c r="G97" s="25"/>
      <c r="H97" s="6" t="s">
        <v>11</v>
      </c>
      <c r="I97" s="7" t="s">
        <v>57</v>
      </c>
      <c r="J97" s="6" t="s">
        <v>11</v>
      </c>
      <c r="K97" s="7" t="s">
        <v>58</v>
      </c>
      <c r="L97" s="1"/>
      <c r="M97" s="1"/>
      <c r="N97" s="1"/>
      <c r="O97" s="1"/>
      <c r="P97" s="1"/>
      <c r="Q97" s="1"/>
      <c r="R97" s="1"/>
      <c r="S97" s="1"/>
    </row>
    <row r="98" spans="1:19">
      <c r="A98" s="2" t="s">
        <v>18</v>
      </c>
      <c r="B98" s="5"/>
      <c r="C98" s="3">
        <v>10000</v>
      </c>
      <c r="D98" s="4"/>
      <c r="E98" s="3"/>
      <c r="F98" s="4"/>
      <c r="G98" s="2" t="s">
        <v>18</v>
      </c>
      <c r="H98" s="5"/>
      <c r="I98" s="3">
        <v>40035</v>
      </c>
      <c r="J98" s="5"/>
      <c r="K98" s="3">
        <v>40040</v>
      </c>
      <c r="L98" s="1"/>
      <c r="M98" s="1"/>
      <c r="N98" s="1"/>
      <c r="O98" s="1"/>
      <c r="P98" s="1"/>
      <c r="Q98" s="1"/>
      <c r="R98" s="1"/>
      <c r="S98" s="1"/>
    </row>
    <row r="99" spans="1:19">
      <c r="A99" s="13" t="s">
        <v>25</v>
      </c>
      <c r="B99" s="14">
        <f>SUM(B98:B98)</f>
        <v>0</v>
      </c>
      <c r="C99" s="15">
        <f>SUM(B99*13.5)</f>
        <v>0</v>
      </c>
      <c r="D99" s="3"/>
      <c r="E99" s="9"/>
      <c r="F99" s="3"/>
      <c r="G99" s="13" t="s">
        <v>25</v>
      </c>
      <c r="H99" s="14">
        <f>SUM(H98:H98)</f>
        <v>0</v>
      </c>
      <c r="I99" s="15">
        <f>SUM(H99*12.5)</f>
        <v>0</v>
      </c>
      <c r="J99" s="14">
        <f>SUM(J98:J98)</f>
        <v>0</v>
      </c>
      <c r="K99" s="15">
        <f>SUM(J99*15)</f>
        <v>0</v>
      </c>
      <c r="L99" s="1"/>
      <c r="M99" s="1"/>
      <c r="N99" s="1"/>
      <c r="O99" s="1"/>
      <c r="P99" s="1"/>
      <c r="Q99" s="1"/>
      <c r="R99" s="1"/>
      <c r="S99" s="27">
        <f>SUM(C24,E24,G24,I24,K24,M24,O24,C34,E34,G34,I34,K34,C43,E43,G43,I43,C52,E52,G52,I52,K52,M52,C59,E59,G59,I59,K59,C70,E70,G70,I70,K70,M70,O70,C81,E81,G81,I81,K81,M81,O81,C94,E94,G94,I94,K94,C99,I99,K99)</f>
        <v>0</v>
      </c>
    </row>
    <row r="100" spans="1:19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</row>
    <row r="101" spans="1:19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</row>
    <row r="102" spans="1:19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</row>
    <row r="103" spans="1:19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</row>
    <row r="104" spans="1:19" ht="25" customHeight="1">
      <c r="A104" s="23"/>
      <c r="B104" s="81" t="s">
        <v>59</v>
      </c>
      <c r="C104" s="81"/>
      <c r="D104" s="81"/>
      <c r="E104" s="81"/>
      <c r="F104" s="81"/>
      <c r="G104" s="81"/>
      <c r="H104" s="81"/>
      <c r="I104" s="81"/>
      <c r="J104" s="81"/>
      <c r="K104" s="81"/>
      <c r="L104" s="81"/>
      <c r="M104" s="81"/>
      <c r="N104" s="81"/>
      <c r="O104" s="81"/>
      <c r="P104" s="81"/>
      <c r="Q104" s="81"/>
      <c r="R104" s="81"/>
      <c r="S104" s="81"/>
    </row>
    <row r="105" spans="1:19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</row>
    <row r="106" spans="1:19" ht="18">
      <c r="A106" s="73" t="s">
        <v>60</v>
      </c>
      <c r="B106" s="73"/>
      <c r="C106" s="73"/>
      <c r="D106" s="73"/>
      <c r="E106" s="73"/>
      <c r="F106" s="73"/>
      <c r="G106" s="73"/>
      <c r="H106" s="73"/>
      <c r="I106" s="73"/>
      <c r="J106" s="73"/>
      <c r="K106" s="73"/>
      <c r="L106" s="73"/>
      <c r="M106" s="73"/>
      <c r="N106" s="73"/>
      <c r="O106" s="73"/>
      <c r="P106" s="73"/>
      <c r="Q106" s="73"/>
      <c r="R106" s="28"/>
      <c r="S106" s="28"/>
    </row>
    <row r="107" spans="1:19" ht="39">
      <c r="A107" s="25"/>
      <c r="B107" s="6" t="s">
        <v>11</v>
      </c>
      <c r="C107" s="7" t="s">
        <v>85</v>
      </c>
      <c r="D107" s="6" t="s">
        <v>11</v>
      </c>
      <c r="E107" s="12" t="s">
        <v>63</v>
      </c>
      <c r="F107" s="6" t="s">
        <v>11</v>
      </c>
      <c r="G107" s="12" t="s">
        <v>64</v>
      </c>
      <c r="H107" s="6" t="s">
        <v>11</v>
      </c>
      <c r="I107" s="12" t="s">
        <v>86</v>
      </c>
      <c r="J107" s="6" t="s">
        <v>11</v>
      </c>
      <c r="K107" s="12" t="s">
        <v>65</v>
      </c>
      <c r="L107" s="6" t="s">
        <v>11</v>
      </c>
      <c r="M107" s="12" t="s">
        <v>15</v>
      </c>
      <c r="N107" s="6" t="s">
        <v>11</v>
      </c>
      <c r="O107" s="12" t="s">
        <v>84</v>
      </c>
      <c r="P107" s="6" t="s">
        <v>11</v>
      </c>
      <c r="Q107" s="12" t="s">
        <v>66</v>
      </c>
      <c r="R107" s="1"/>
      <c r="S107" s="1"/>
    </row>
    <row r="108" spans="1:19">
      <c r="A108" s="2" t="s">
        <v>61</v>
      </c>
      <c r="B108" s="5"/>
      <c r="C108" s="3">
        <v>30500</v>
      </c>
      <c r="D108" s="5"/>
      <c r="E108" s="3">
        <v>30510</v>
      </c>
      <c r="F108" s="5"/>
      <c r="G108" s="3">
        <v>30520</v>
      </c>
      <c r="H108" s="5"/>
      <c r="I108" s="3">
        <v>30530</v>
      </c>
      <c r="J108" s="5"/>
      <c r="K108" s="3">
        <v>30540</v>
      </c>
      <c r="L108" s="5"/>
      <c r="M108" s="3">
        <v>30550</v>
      </c>
      <c r="N108" s="5"/>
      <c r="O108" s="3">
        <v>30560</v>
      </c>
      <c r="P108" s="5"/>
      <c r="Q108" s="3">
        <v>30570</v>
      </c>
      <c r="R108" s="1"/>
      <c r="S108" s="1"/>
    </row>
    <row r="109" spans="1:19">
      <c r="A109" s="2" t="s">
        <v>62</v>
      </c>
      <c r="B109" s="5"/>
      <c r="C109" s="3">
        <v>30501</v>
      </c>
      <c r="D109" s="5"/>
      <c r="E109" s="3">
        <v>30511</v>
      </c>
      <c r="F109" s="5"/>
      <c r="G109" s="3">
        <v>30521</v>
      </c>
      <c r="H109" s="5"/>
      <c r="I109" s="3">
        <v>30531</v>
      </c>
      <c r="J109" s="5"/>
      <c r="K109" s="3">
        <v>30541</v>
      </c>
      <c r="L109" s="5"/>
      <c r="M109" s="3">
        <v>30551</v>
      </c>
      <c r="N109" s="5"/>
      <c r="O109" s="3">
        <v>30561</v>
      </c>
      <c r="P109" s="5"/>
      <c r="Q109" s="3">
        <v>30571</v>
      </c>
      <c r="R109" s="1"/>
      <c r="S109" s="1"/>
    </row>
    <row r="110" spans="1:19">
      <c r="A110" s="13" t="s">
        <v>25</v>
      </c>
      <c r="B110" s="14">
        <f>SUM(B108:B109)</f>
        <v>0</v>
      </c>
      <c r="C110" s="29">
        <f>SUM(B110*12.5)</f>
        <v>0</v>
      </c>
      <c r="D110" s="30">
        <f>SUM(D108:D109)</f>
        <v>0</v>
      </c>
      <c r="E110" s="31">
        <f>SUM(D110*14)</f>
        <v>0</v>
      </c>
      <c r="F110" s="30">
        <f>SUM(F108:F109)</f>
        <v>0</v>
      </c>
      <c r="G110" s="31">
        <f>SUM(F110*16)</f>
        <v>0</v>
      </c>
      <c r="H110" s="30">
        <f>SUM(H108:H109)</f>
        <v>0</v>
      </c>
      <c r="I110" s="31">
        <f>SUM(H110*17.5)</f>
        <v>0</v>
      </c>
      <c r="J110" s="30">
        <f>SUM(J108:J109)</f>
        <v>0</v>
      </c>
      <c r="K110" s="31">
        <f>SUM(J110*18.5)</f>
        <v>0</v>
      </c>
      <c r="L110" s="30">
        <f>SUM(L108:L109)</f>
        <v>0</v>
      </c>
      <c r="M110" s="31">
        <f>SUM(L110*20)</f>
        <v>0</v>
      </c>
      <c r="N110" s="30">
        <f>SUM(N108:N109)</f>
        <v>0</v>
      </c>
      <c r="O110" s="31">
        <f>SUM(N110*22.5)</f>
        <v>0</v>
      </c>
      <c r="P110" s="30">
        <f>SUM(P108:P109)</f>
        <v>0</v>
      </c>
      <c r="Q110" s="32">
        <f>SUM(P110*25)</f>
        <v>0</v>
      </c>
      <c r="R110" s="1"/>
      <c r="S110" s="1"/>
    </row>
    <row r="111" spans="1:19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</row>
    <row r="112" spans="1:19" ht="18">
      <c r="A112" s="24" t="s">
        <v>68</v>
      </c>
      <c r="B112" s="24"/>
      <c r="C112" s="24"/>
      <c r="D112" s="24"/>
      <c r="E112" s="24"/>
      <c r="F112" s="24"/>
      <c r="G112" s="24"/>
      <c r="H112" s="24"/>
      <c r="I112" s="24"/>
      <c r="J112" s="24"/>
      <c r="K112" s="24"/>
      <c r="L112" s="17"/>
      <c r="M112" s="73" t="s">
        <v>75</v>
      </c>
      <c r="N112" s="73"/>
      <c r="O112" s="73"/>
      <c r="P112" s="73"/>
      <c r="Q112" s="73"/>
      <c r="R112" s="73"/>
      <c r="S112" s="73"/>
    </row>
    <row r="113" spans="1:19" ht="39">
      <c r="A113" s="25"/>
      <c r="B113" s="6" t="s">
        <v>11</v>
      </c>
      <c r="C113" s="7" t="s">
        <v>69</v>
      </c>
      <c r="D113" s="6" t="s">
        <v>11</v>
      </c>
      <c r="E113" s="12" t="s">
        <v>70</v>
      </c>
      <c r="F113" s="6" t="s">
        <v>11</v>
      </c>
      <c r="G113" s="12" t="s">
        <v>71</v>
      </c>
      <c r="H113" s="6" t="s">
        <v>11</v>
      </c>
      <c r="I113" s="12" t="s">
        <v>72</v>
      </c>
      <c r="J113" s="6" t="s">
        <v>11</v>
      </c>
      <c r="K113" s="12" t="s">
        <v>73</v>
      </c>
      <c r="L113" s="10"/>
      <c r="M113" s="25"/>
      <c r="N113" s="6" t="s">
        <v>11</v>
      </c>
      <c r="O113" s="7" t="s">
        <v>74</v>
      </c>
      <c r="P113" s="10"/>
      <c r="Q113" s="11"/>
      <c r="R113" s="1"/>
      <c r="S113" s="1"/>
    </row>
    <row r="114" spans="1:19">
      <c r="A114" s="2" t="s">
        <v>61</v>
      </c>
      <c r="B114" s="5"/>
      <c r="C114" s="3">
        <v>40084</v>
      </c>
      <c r="D114" s="5"/>
      <c r="E114" s="3">
        <v>40086</v>
      </c>
      <c r="F114" s="5"/>
      <c r="G114" s="3">
        <v>40088</v>
      </c>
      <c r="H114" s="5"/>
      <c r="I114" s="3">
        <v>40090</v>
      </c>
      <c r="J114" s="5"/>
      <c r="K114" s="3">
        <v>40092</v>
      </c>
      <c r="L114" s="4"/>
      <c r="M114" s="2" t="s">
        <v>61</v>
      </c>
      <c r="N114" s="5"/>
      <c r="O114" s="3">
        <v>40030</v>
      </c>
      <c r="P114" s="71" t="s">
        <v>76</v>
      </c>
      <c r="Q114" s="71"/>
      <c r="R114" s="71"/>
      <c r="S114" s="71"/>
    </row>
    <row r="115" spans="1:19">
      <c r="A115" s="2" t="s">
        <v>62</v>
      </c>
      <c r="B115" s="5"/>
      <c r="C115" s="3">
        <v>40085</v>
      </c>
      <c r="D115" s="5"/>
      <c r="E115" s="3">
        <v>40087</v>
      </c>
      <c r="F115" s="5"/>
      <c r="G115" s="3">
        <v>40089</v>
      </c>
      <c r="H115" s="5"/>
      <c r="I115" s="3">
        <v>40091</v>
      </c>
      <c r="J115" s="5"/>
      <c r="K115" s="3">
        <v>40093</v>
      </c>
      <c r="L115" s="4"/>
      <c r="M115" s="2" t="s">
        <v>62</v>
      </c>
      <c r="N115" s="5"/>
      <c r="O115" s="3">
        <v>40031</v>
      </c>
      <c r="P115" s="72" t="s">
        <v>77</v>
      </c>
      <c r="Q115" s="72"/>
      <c r="R115" s="72"/>
      <c r="S115" s="72"/>
    </row>
    <row r="116" spans="1:19">
      <c r="A116" s="13" t="s">
        <v>25</v>
      </c>
      <c r="B116" s="14">
        <f>SUM(B114:B115)</f>
        <v>0</v>
      </c>
      <c r="C116" s="15">
        <f>SUM(B116*15)</f>
        <v>0</v>
      </c>
      <c r="D116" s="14">
        <f>SUM(D114:D115)</f>
        <v>0</v>
      </c>
      <c r="E116" s="15">
        <f>SUM(D116*16.5)</f>
        <v>0</v>
      </c>
      <c r="F116" s="14">
        <f>SUM(F114:F115)</f>
        <v>0</v>
      </c>
      <c r="G116" s="15">
        <f>SUM(F116*18)</f>
        <v>0</v>
      </c>
      <c r="H116" s="14">
        <f>SUM(H114:H115)</f>
        <v>0</v>
      </c>
      <c r="I116" s="15">
        <f>SUM(H116*19)</f>
        <v>0</v>
      </c>
      <c r="J116" s="14">
        <f>SUM(J114:J115)</f>
        <v>0</v>
      </c>
      <c r="K116" s="15">
        <f>SUM(J116*21.5)</f>
        <v>0</v>
      </c>
      <c r="L116" s="3"/>
      <c r="M116" s="13" t="s">
        <v>25</v>
      </c>
      <c r="N116" s="14">
        <f>SUM(N114:N115)</f>
        <v>0</v>
      </c>
      <c r="O116" s="15">
        <f>SUM(N116*25)</f>
        <v>0</v>
      </c>
      <c r="P116" s="3"/>
      <c r="Q116" s="9"/>
      <c r="R116" s="1"/>
      <c r="S116" s="1"/>
    </row>
    <row r="117" spans="1:19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</row>
    <row r="118" spans="1:19" ht="18">
      <c r="A118" s="73" t="s">
        <v>78</v>
      </c>
      <c r="B118" s="73"/>
      <c r="C118" s="73"/>
      <c r="D118" s="73"/>
      <c r="E118" s="73"/>
      <c r="F118" s="73"/>
      <c r="G118" s="73"/>
      <c r="H118" s="73"/>
      <c r="I118" s="73"/>
      <c r="J118" s="73"/>
      <c r="K118" s="73"/>
      <c r="L118" s="73"/>
      <c r="M118" s="73"/>
      <c r="N118" s="73"/>
      <c r="O118" s="73"/>
      <c r="P118" s="73"/>
      <c r="Q118" s="73"/>
      <c r="R118" s="1"/>
      <c r="S118" s="1"/>
    </row>
    <row r="119" spans="1:19" ht="42">
      <c r="A119" s="25"/>
      <c r="B119" s="6" t="s">
        <v>11</v>
      </c>
      <c r="C119" s="7" t="s">
        <v>79</v>
      </c>
      <c r="D119" s="6" t="s">
        <v>11</v>
      </c>
      <c r="E119" s="12" t="s">
        <v>81</v>
      </c>
      <c r="F119" s="6" t="s">
        <v>11</v>
      </c>
      <c r="G119" s="12" t="s">
        <v>80</v>
      </c>
      <c r="H119" s="6" t="s">
        <v>11</v>
      </c>
      <c r="I119" s="12" t="s">
        <v>102</v>
      </c>
      <c r="J119" s="6" t="s">
        <v>11</v>
      </c>
      <c r="K119" s="12" t="s">
        <v>82</v>
      </c>
      <c r="L119" s="6" t="s">
        <v>11</v>
      </c>
      <c r="M119" s="12" t="s">
        <v>83</v>
      </c>
      <c r="N119" s="6" t="s">
        <v>11</v>
      </c>
      <c r="O119" s="12" t="s">
        <v>87</v>
      </c>
      <c r="P119" s="6" t="s">
        <v>11</v>
      </c>
      <c r="Q119" s="12" t="s">
        <v>88</v>
      </c>
    </row>
    <row r="120" spans="1:19">
      <c r="A120" s="2" t="s">
        <v>61</v>
      </c>
      <c r="B120" s="5"/>
      <c r="C120" s="8">
        <v>40094</v>
      </c>
      <c r="D120" s="5"/>
      <c r="E120" s="8">
        <v>40070</v>
      </c>
      <c r="F120" s="5"/>
      <c r="G120" s="8">
        <v>40072</v>
      </c>
      <c r="H120" s="5"/>
      <c r="I120" s="8">
        <v>40074</v>
      </c>
      <c r="J120" s="5"/>
      <c r="K120" s="8">
        <v>40096</v>
      </c>
      <c r="L120" s="5"/>
      <c r="M120" s="8">
        <v>40076</v>
      </c>
      <c r="N120" s="5"/>
      <c r="O120" s="8">
        <v>40078</v>
      </c>
      <c r="P120" s="5"/>
      <c r="Q120" s="8">
        <v>40080</v>
      </c>
    </row>
    <row r="121" spans="1:19">
      <c r="A121" s="2" t="s">
        <v>62</v>
      </c>
      <c r="B121" s="5"/>
      <c r="C121" s="8">
        <v>40095</v>
      </c>
      <c r="D121" s="5"/>
      <c r="E121" s="8">
        <v>40071</v>
      </c>
      <c r="F121" s="5"/>
      <c r="G121" s="8">
        <v>40073</v>
      </c>
      <c r="H121" s="5"/>
      <c r="I121" s="8">
        <v>40075</v>
      </c>
      <c r="J121" s="5"/>
      <c r="K121" s="8">
        <v>40097</v>
      </c>
      <c r="L121" s="5"/>
      <c r="M121" s="8">
        <v>40077</v>
      </c>
      <c r="N121" s="5"/>
      <c r="O121" s="8">
        <v>40079</v>
      </c>
      <c r="P121" s="5"/>
      <c r="Q121" s="8">
        <v>40081</v>
      </c>
    </row>
    <row r="122" spans="1:19">
      <c r="A122" s="13" t="s">
        <v>25</v>
      </c>
      <c r="B122" s="14">
        <f>SUM(B120:B121)</f>
        <v>0</v>
      </c>
      <c r="C122" s="15">
        <f>SUM(B122*12.5)</f>
        <v>0</v>
      </c>
      <c r="D122" s="14">
        <f>SUM(D120:D121)</f>
        <v>0</v>
      </c>
      <c r="E122" s="15">
        <f>SUM(D122*13.5)</f>
        <v>0</v>
      </c>
      <c r="F122" s="14">
        <f>SUM(F120:F121)</f>
        <v>0</v>
      </c>
      <c r="G122" s="15">
        <f>SUM(F122*15)</f>
        <v>0</v>
      </c>
      <c r="H122" s="14">
        <f>SUM(H120:H121)</f>
        <v>0</v>
      </c>
      <c r="I122" s="15">
        <f>SUM(H122*16.5)</f>
        <v>0</v>
      </c>
      <c r="J122" s="14">
        <f>SUM(J120:J121)</f>
        <v>0</v>
      </c>
      <c r="K122" s="15">
        <f>SUM(J122*17.5)</f>
        <v>0</v>
      </c>
      <c r="L122" s="14">
        <f>SUM(L120:L121)</f>
        <v>0</v>
      </c>
      <c r="M122" s="15">
        <f>SUM(L122*18.5)</f>
        <v>0</v>
      </c>
      <c r="N122" s="14">
        <f>SUM(N120:N121)</f>
        <v>0</v>
      </c>
      <c r="O122" s="15">
        <f>SUM(N122*21.5)</f>
        <v>0</v>
      </c>
      <c r="P122" s="14">
        <f>SUM(P120:P121)</f>
        <v>0</v>
      </c>
      <c r="Q122" s="15">
        <f>SUM(P122*23.5)</f>
        <v>0</v>
      </c>
    </row>
    <row r="124" spans="1:19" ht="18" customHeight="1">
      <c r="A124" s="24" t="s">
        <v>103</v>
      </c>
      <c r="B124" s="24"/>
      <c r="C124" s="24"/>
      <c r="D124" s="24"/>
      <c r="E124" s="24"/>
      <c r="F124" s="17"/>
      <c r="G124" s="17"/>
      <c r="H124" s="17"/>
      <c r="I124" s="17"/>
      <c r="J124" s="17"/>
      <c r="K124" s="17"/>
      <c r="L124" s="17"/>
      <c r="M124" s="88" t="s">
        <v>106</v>
      </c>
      <c r="N124" s="88"/>
      <c r="O124" s="88"/>
      <c r="P124" s="88"/>
      <c r="Q124" s="88"/>
      <c r="R124" s="88"/>
      <c r="S124" s="88"/>
    </row>
    <row r="125" spans="1:19" ht="39">
      <c r="A125" s="25"/>
      <c r="B125" s="6" t="s">
        <v>11</v>
      </c>
      <c r="C125" s="7" t="s">
        <v>104</v>
      </c>
      <c r="D125" s="6" t="s">
        <v>11</v>
      </c>
      <c r="E125" s="12" t="s">
        <v>105</v>
      </c>
      <c r="F125" s="10"/>
      <c r="G125" s="11"/>
      <c r="H125" s="10"/>
      <c r="I125" s="11"/>
      <c r="J125" s="10"/>
      <c r="K125" s="11"/>
      <c r="L125" s="10"/>
      <c r="M125" s="88"/>
      <c r="N125" s="88"/>
      <c r="O125" s="88"/>
      <c r="P125" s="88"/>
      <c r="Q125" s="88"/>
      <c r="R125" s="88"/>
      <c r="S125" s="88"/>
    </row>
    <row r="126" spans="1:19" ht="16" customHeight="1">
      <c r="A126" s="2" t="s">
        <v>61</v>
      </c>
      <c r="B126" s="5"/>
      <c r="C126" s="3">
        <v>40082</v>
      </c>
      <c r="D126" s="5"/>
      <c r="E126" s="3">
        <v>40068</v>
      </c>
      <c r="F126" s="33"/>
      <c r="G126" s="8"/>
      <c r="H126" s="33"/>
      <c r="I126" s="8"/>
      <c r="J126" s="33"/>
      <c r="K126" s="8"/>
      <c r="L126" s="33"/>
      <c r="M126" s="88"/>
      <c r="N126" s="88"/>
      <c r="O126" s="88"/>
      <c r="P126" s="88"/>
      <c r="Q126" s="88"/>
      <c r="R126" s="88"/>
      <c r="S126" s="88"/>
    </row>
    <row r="127" spans="1:19" ht="16" customHeight="1">
      <c r="A127" s="2" t="s">
        <v>62</v>
      </c>
      <c r="B127" s="5"/>
      <c r="C127" s="3">
        <v>40083</v>
      </c>
      <c r="D127" s="5"/>
      <c r="E127" s="3">
        <v>40069</v>
      </c>
      <c r="F127" s="33"/>
      <c r="G127" s="8"/>
      <c r="H127" s="33"/>
      <c r="I127" s="8"/>
      <c r="J127" s="33"/>
      <c r="K127" s="8"/>
      <c r="L127" s="33"/>
      <c r="M127" s="88"/>
      <c r="N127" s="88"/>
      <c r="O127" s="88"/>
      <c r="P127" s="88"/>
      <c r="Q127" s="88"/>
      <c r="R127" s="88"/>
      <c r="S127" s="88"/>
    </row>
    <row r="128" spans="1:19" ht="16" customHeight="1">
      <c r="A128" s="13" t="s">
        <v>25</v>
      </c>
      <c r="B128" s="14">
        <f>SUM(B126:B127)</f>
        <v>0</v>
      </c>
      <c r="C128" s="15">
        <f>SUM(B128*24)</f>
        <v>0</v>
      </c>
      <c r="D128" s="14">
        <f>SUM(D126:D127)</f>
        <v>0</v>
      </c>
      <c r="E128" s="15">
        <f>SUM(D128*26.5)</f>
        <v>0</v>
      </c>
      <c r="F128" s="3"/>
      <c r="G128" s="9"/>
      <c r="H128" s="3"/>
      <c r="I128" s="9"/>
      <c r="J128" s="3"/>
      <c r="K128" s="9"/>
      <c r="L128" s="3"/>
      <c r="M128" s="88"/>
      <c r="N128" s="88"/>
      <c r="O128" s="88"/>
      <c r="P128" s="88"/>
      <c r="Q128" s="88"/>
      <c r="R128" s="88"/>
      <c r="S128" s="88"/>
    </row>
    <row r="129" spans="1:19" ht="16" customHeight="1">
      <c r="M129" s="34"/>
      <c r="N129" s="34"/>
      <c r="O129" s="34"/>
      <c r="P129" s="34"/>
      <c r="Q129" s="34"/>
      <c r="R129" s="34"/>
      <c r="S129" s="34"/>
    </row>
    <row r="130" spans="1:19">
      <c r="S130" s="51">
        <f>SUM(C110,E110,G110,I110,K110,M110,O110,Q110,C116,E116,G116,I116,K116,O116,C122,E122,G122,I122,K122,M122,O122,Q122,C128,E128)</f>
        <v>0</v>
      </c>
    </row>
    <row r="132" spans="1:19" ht="25" customHeight="1">
      <c r="A132" s="81" t="s">
        <v>107</v>
      </c>
      <c r="B132" s="81"/>
      <c r="C132" s="81"/>
      <c r="D132" s="81"/>
      <c r="E132" s="81"/>
      <c r="F132" s="81"/>
      <c r="G132" s="81"/>
      <c r="H132" s="81"/>
      <c r="I132" s="81"/>
      <c r="J132" s="81"/>
      <c r="K132" s="81"/>
      <c r="L132" s="81"/>
      <c r="M132" s="81"/>
      <c r="N132" s="81"/>
      <c r="O132" s="81"/>
      <c r="P132" s="81"/>
      <c r="Q132" s="81"/>
      <c r="R132" s="81"/>
      <c r="S132" s="81"/>
    </row>
    <row r="133" spans="1:19">
      <c r="A133" s="90"/>
      <c r="B133" s="90"/>
      <c r="C133" s="90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</row>
    <row r="134" spans="1:19">
      <c r="A134" s="90"/>
      <c r="B134" s="90"/>
      <c r="C134" s="90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</row>
    <row r="135" spans="1:19">
      <c r="A135" s="90"/>
      <c r="B135" s="90"/>
      <c r="C135" s="90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</row>
    <row r="136" spans="1:19">
      <c r="A136" s="90"/>
      <c r="B136" s="90"/>
      <c r="C136" s="90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</row>
    <row r="137" spans="1:19">
      <c r="A137" s="90"/>
      <c r="B137" s="90"/>
      <c r="C137" s="90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</row>
    <row r="138" spans="1:19">
      <c r="A138" s="90"/>
      <c r="B138" s="90"/>
      <c r="C138" s="90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</row>
    <row r="139" spans="1:19" ht="18">
      <c r="A139" s="74" t="s">
        <v>108</v>
      </c>
      <c r="B139" s="74"/>
      <c r="C139" s="74"/>
      <c r="D139" s="74"/>
      <c r="E139" s="74"/>
      <c r="F139" s="74"/>
      <c r="G139" s="74"/>
      <c r="H139" s="74"/>
      <c r="I139" s="74"/>
      <c r="J139" s="74"/>
      <c r="K139" s="74"/>
      <c r="L139" s="74"/>
      <c r="M139" s="74"/>
      <c r="N139" s="17"/>
      <c r="O139" s="17"/>
      <c r="P139" s="17"/>
      <c r="Q139" s="17"/>
    </row>
    <row r="140" spans="1:19" ht="39">
      <c r="A140" s="41"/>
      <c r="B140" s="40" t="s">
        <v>11</v>
      </c>
      <c r="C140" s="12" t="s">
        <v>109</v>
      </c>
      <c r="D140" s="40" t="s">
        <v>11</v>
      </c>
      <c r="E140" s="12" t="s">
        <v>110</v>
      </c>
      <c r="F140" s="40" t="s">
        <v>11</v>
      </c>
      <c r="G140" s="12" t="s">
        <v>111</v>
      </c>
      <c r="H140" s="40" t="s">
        <v>11</v>
      </c>
      <c r="I140" s="12" t="s">
        <v>112</v>
      </c>
      <c r="J140" s="40" t="s">
        <v>11</v>
      </c>
      <c r="K140" s="12" t="s">
        <v>113</v>
      </c>
      <c r="L140" s="40" t="s">
        <v>11</v>
      </c>
      <c r="M140" s="12" t="s">
        <v>114</v>
      </c>
      <c r="N140" s="10"/>
      <c r="O140" s="11"/>
      <c r="P140" s="10"/>
      <c r="Q140" s="11"/>
    </row>
    <row r="141" spans="1:19">
      <c r="A141" s="2" t="s">
        <v>61</v>
      </c>
      <c r="B141" s="5"/>
      <c r="C141" s="3">
        <v>11018</v>
      </c>
      <c r="D141" s="5"/>
      <c r="E141" s="3">
        <v>11020</v>
      </c>
      <c r="F141" s="5"/>
      <c r="G141" s="3">
        <v>11022</v>
      </c>
      <c r="H141" s="5"/>
      <c r="I141" s="3">
        <v>11026</v>
      </c>
      <c r="J141" s="5"/>
      <c r="K141" s="3">
        <v>11028</v>
      </c>
      <c r="L141" s="5"/>
      <c r="M141" s="3">
        <v>11030</v>
      </c>
      <c r="N141" s="4"/>
      <c r="O141" s="8"/>
      <c r="P141" s="4"/>
      <c r="Q141" s="8"/>
    </row>
    <row r="142" spans="1:19">
      <c r="A142" s="43" t="s">
        <v>62</v>
      </c>
      <c r="B142" s="44"/>
      <c r="C142" s="45">
        <v>11019</v>
      </c>
      <c r="D142" s="44"/>
      <c r="E142" s="45">
        <v>11021</v>
      </c>
      <c r="F142" s="44"/>
      <c r="G142" s="45">
        <v>11023</v>
      </c>
      <c r="H142" s="44"/>
      <c r="I142" s="45">
        <v>11027</v>
      </c>
      <c r="J142" s="44"/>
      <c r="K142" s="45">
        <v>11029</v>
      </c>
      <c r="L142" s="44"/>
      <c r="M142" s="45">
        <v>11031</v>
      </c>
      <c r="N142" s="4"/>
      <c r="O142" s="8"/>
      <c r="P142" s="4"/>
      <c r="Q142" s="8"/>
    </row>
    <row r="143" spans="1:19">
      <c r="A143" s="13" t="s">
        <v>25</v>
      </c>
      <c r="B143" s="14">
        <f>SUM(B141:B142)</f>
        <v>0</v>
      </c>
      <c r="C143" s="15">
        <f>SUM(B143*17.5)</f>
        <v>0</v>
      </c>
      <c r="D143" s="14">
        <f>SUM(D141:D142)</f>
        <v>0</v>
      </c>
      <c r="E143" s="15">
        <f>SUM(D143*20)</f>
        <v>0</v>
      </c>
      <c r="F143" s="14">
        <f>SUM(F141:F142)</f>
        <v>0</v>
      </c>
      <c r="G143" s="15">
        <f>SUM(F143*23.5)</f>
        <v>0</v>
      </c>
      <c r="H143" s="14">
        <f>SUM(H141:H142)</f>
        <v>0</v>
      </c>
      <c r="I143" s="15">
        <f>SUM(H143*30)</f>
        <v>0</v>
      </c>
      <c r="J143" s="14">
        <f>SUM(J141:J142)</f>
        <v>0</v>
      </c>
      <c r="K143" s="15">
        <f>SUM(J143*32.5)</f>
        <v>0</v>
      </c>
      <c r="L143" s="14">
        <f>SUM(L141:L142)</f>
        <v>0</v>
      </c>
      <c r="M143" s="15">
        <f>SUM(L143*37.5)</f>
        <v>0</v>
      </c>
      <c r="N143" s="3"/>
      <c r="O143" s="9"/>
      <c r="P143" s="3"/>
      <c r="Q143" s="9"/>
    </row>
    <row r="145" spans="1:19" ht="18">
      <c r="A145" s="74" t="s">
        <v>115</v>
      </c>
      <c r="B145" s="74"/>
      <c r="C145" s="74"/>
      <c r="D145" s="74"/>
      <c r="E145" s="74"/>
      <c r="F145" s="74"/>
      <c r="G145" s="74"/>
      <c r="H145" s="74"/>
      <c r="I145" s="74"/>
      <c r="J145" s="74"/>
      <c r="K145" s="74"/>
      <c r="L145" s="74"/>
      <c r="M145" s="74"/>
      <c r="N145" s="74"/>
      <c r="O145" s="74"/>
      <c r="P145" s="74"/>
      <c r="Q145" s="74"/>
      <c r="R145" s="74"/>
      <c r="S145" s="74"/>
    </row>
    <row r="146" spans="1:19" ht="39">
      <c r="A146" s="1"/>
      <c r="B146" s="35" t="s">
        <v>11</v>
      </c>
      <c r="C146" s="11" t="s">
        <v>116</v>
      </c>
      <c r="D146" s="35" t="s">
        <v>11</v>
      </c>
      <c r="E146" s="11" t="s">
        <v>117</v>
      </c>
      <c r="F146" s="35" t="s">
        <v>11</v>
      </c>
      <c r="G146" s="11" t="s">
        <v>118</v>
      </c>
      <c r="H146" s="35" t="s">
        <v>11</v>
      </c>
      <c r="I146" s="11" t="s">
        <v>119</v>
      </c>
      <c r="J146" s="35" t="s">
        <v>11</v>
      </c>
      <c r="K146" s="11" t="s">
        <v>120</v>
      </c>
      <c r="L146" s="35" t="s">
        <v>11</v>
      </c>
      <c r="M146" s="11" t="s">
        <v>121</v>
      </c>
      <c r="N146" s="35" t="s">
        <v>11</v>
      </c>
      <c r="O146" s="11" t="s">
        <v>122</v>
      </c>
      <c r="P146" s="35" t="s">
        <v>11</v>
      </c>
      <c r="Q146" s="11" t="s">
        <v>123</v>
      </c>
      <c r="R146" s="35" t="s">
        <v>11</v>
      </c>
      <c r="S146" s="11" t="s">
        <v>124</v>
      </c>
    </row>
    <row r="147" spans="1:19">
      <c r="A147" s="37" t="s">
        <v>62</v>
      </c>
      <c r="B147" s="38"/>
      <c r="C147" s="39">
        <v>11003</v>
      </c>
      <c r="D147" s="38"/>
      <c r="E147" s="39">
        <v>11005</v>
      </c>
      <c r="F147" s="38"/>
      <c r="G147" s="39">
        <v>11007</v>
      </c>
      <c r="H147" s="38"/>
      <c r="I147" s="39">
        <v>11011</v>
      </c>
      <c r="J147" s="38"/>
      <c r="K147" s="39">
        <v>11013</v>
      </c>
      <c r="L147" s="38"/>
      <c r="M147" s="39">
        <v>11015</v>
      </c>
      <c r="N147" s="38"/>
      <c r="O147" s="39">
        <v>11106</v>
      </c>
      <c r="P147" s="38"/>
      <c r="Q147" s="39">
        <v>11107</v>
      </c>
      <c r="R147" s="38"/>
      <c r="S147" s="39">
        <v>11108</v>
      </c>
    </row>
    <row r="148" spans="1:19">
      <c r="A148" s="43" t="s">
        <v>61</v>
      </c>
      <c r="B148" s="44"/>
      <c r="C148" s="45">
        <v>11004</v>
      </c>
      <c r="D148" s="44"/>
      <c r="E148" s="45">
        <v>11006</v>
      </c>
      <c r="F148" s="44"/>
      <c r="G148" s="45">
        <v>11008</v>
      </c>
      <c r="H148" s="44"/>
      <c r="I148" s="45">
        <v>11012</v>
      </c>
      <c r="J148" s="44"/>
      <c r="K148" s="45">
        <v>11014</v>
      </c>
      <c r="L148" s="44"/>
      <c r="M148" s="45">
        <v>11016</v>
      </c>
      <c r="N148" s="44"/>
      <c r="O148" s="45">
        <v>11119</v>
      </c>
      <c r="P148" s="44"/>
      <c r="Q148" s="45">
        <v>11120</v>
      </c>
      <c r="R148" s="44"/>
      <c r="S148" s="45">
        <v>11121</v>
      </c>
    </row>
    <row r="149" spans="1:19">
      <c r="A149" s="13" t="s">
        <v>25</v>
      </c>
      <c r="B149" s="14">
        <f>SUM(B147:B148)</f>
        <v>0</v>
      </c>
      <c r="C149" s="15">
        <f>SUM(B149*15)</f>
        <v>0</v>
      </c>
      <c r="D149" s="14">
        <f>SUM(D147:D148)</f>
        <v>0</v>
      </c>
      <c r="E149" s="15">
        <f>SUM(D149*17.5)</f>
        <v>0</v>
      </c>
      <c r="F149" s="14">
        <f>SUM(F147:F148)</f>
        <v>0</v>
      </c>
      <c r="G149" s="15">
        <f>SUM(F149*21.5)</f>
        <v>0</v>
      </c>
      <c r="H149" s="14">
        <f>SUM(H147:H148)</f>
        <v>0</v>
      </c>
      <c r="I149" s="15">
        <f>SUM(H149*26.5)</f>
        <v>0</v>
      </c>
      <c r="J149" s="14">
        <f>SUM(J147:J148)</f>
        <v>0</v>
      </c>
      <c r="K149" s="15">
        <f>SUM(J149*30)</f>
        <v>0</v>
      </c>
      <c r="L149" s="14">
        <f>SUM(L147:L148)</f>
        <v>0</v>
      </c>
      <c r="M149" s="15">
        <f>SUM(L149*35)</f>
        <v>0</v>
      </c>
      <c r="N149" s="14">
        <f>SUM(N147:N148)</f>
        <v>0</v>
      </c>
      <c r="O149" s="15">
        <f>SUM(N149*40)</f>
        <v>0</v>
      </c>
      <c r="P149" s="14">
        <f>SUM(P147:P148)</f>
        <v>0</v>
      </c>
      <c r="Q149" s="15">
        <f>SUM(P149*45)</f>
        <v>0</v>
      </c>
      <c r="R149" s="14">
        <f>SUM(R147:R148)</f>
        <v>0</v>
      </c>
      <c r="S149" s="15">
        <f>SUM(R149*50)</f>
        <v>0</v>
      </c>
    </row>
    <row r="151" spans="1:19" ht="18">
      <c r="A151" s="74" t="s">
        <v>125</v>
      </c>
      <c r="B151" s="74"/>
      <c r="C151" s="74"/>
      <c r="D151" s="74"/>
      <c r="E151" s="74"/>
      <c r="F151" s="74"/>
      <c r="G151" s="74"/>
      <c r="H151" s="74"/>
      <c r="I151" s="74"/>
      <c r="J151" s="74"/>
      <c r="K151" s="74"/>
      <c r="L151" s="74"/>
      <c r="M151" s="74"/>
      <c r="N151" s="74"/>
      <c r="O151" s="74"/>
      <c r="P151" s="74"/>
      <c r="Q151" s="74"/>
      <c r="R151" s="74"/>
      <c r="S151" s="74"/>
    </row>
    <row r="152" spans="1:19" ht="39">
      <c r="A152" s="1"/>
      <c r="B152" s="35" t="s">
        <v>11</v>
      </c>
      <c r="C152" s="12" t="s">
        <v>126</v>
      </c>
      <c r="D152" s="40" t="s">
        <v>11</v>
      </c>
      <c r="E152" s="12" t="s">
        <v>127</v>
      </c>
      <c r="F152" s="40" t="s">
        <v>11</v>
      </c>
      <c r="G152" s="12" t="s">
        <v>128</v>
      </c>
      <c r="H152" s="40" t="s">
        <v>11</v>
      </c>
      <c r="I152" s="12" t="s">
        <v>129</v>
      </c>
      <c r="J152" s="40" t="s">
        <v>11</v>
      </c>
      <c r="K152" s="12" t="s">
        <v>130</v>
      </c>
      <c r="L152" s="40" t="s">
        <v>11</v>
      </c>
      <c r="M152" s="12" t="s">
        <v>131</v>
      </c>
      <c r="N152" s="40" t="s">
        <v>11</v>
      </c>
      <c r="O152" s="12" t="s">
        <v>132</v>
      </c>
      <c r="P152" s="40" t="s">
        <v>11</v>
      </c>
      <c r="Q152" s="12" t="s">
        <v>133</v>
      </c>
      <c r="R152" s="40" t="s">
        <v>11</v>
      </c>
      <c r="S152" s="12" t="s">
        <v>134</v>
      </c>
    </row>
    <row r="153" spans="1:19">
      <c r="A153" s="37" t="s">
        <v>135</v>
      </c>
      <c r="B153" s="38"/>
      <c r="C153" s="47">
        <v>11032</v>
      </c>
      <c r="D153" s="48"/>
      <c r="E153" s="47">
        <v>11033</v>
      </c>
      <c r="F153" s="48"/>
      <c r="G153" s="47">
        <v>11034</v>
      </c>
      <c r="H153" s="48"/>
      <c r="I153" s="47">
        <v>11036</v>
      </c>
      <c r="J153" s="48"/>
      <c r="K153" s="47">
        <v>11037</v>
      </c>
      <c r="L153" s="48"/>
      <c r="M153" s="47">
        <v>11038</v>
      </c>
      <c r="N153" s="48"/>
      <c r="O153" s="47">
        <v>11109</v>
      </c>
      <c r="P153" s="48"/>
      <c r="Q153" s="47">
        <v>11110</v>
      </c>
      <c r="R153" s="48"/>
      <c r="S153" s="47">
        <v>11111</v>
      </c>
    </row>
    <row r="154" spans="1:19">
      <c r="A154" s="13" t="s">
        <v>25</v>
      </c>
      <c r="B154" s="14">
        <f>SUM(B153:B153)</f>
        <v>0</v>
      </c>
      <c r="C154" s="15">
        <f>SUM(B154*20)</f>
        <v>0</v>
      </c>
      <c r="D154" s="14">
        <f>SUM(D153:D153)</f>
        <v>0</v>
      </c>
      <c r="E154" s="15">
        <f>SUM(D154*22.5)</f>
        <v>0</v>
      </c>
      <c r="F154" s="14">
        <f>SUM(F153:F153)</f>
        <v>0</v>
      </c>
      <c r="G154" s="15">
        <f>SUM(F154*27.5)</f>
        <v>0</v>
      </c>
      <c r="H154" s="14">
        <f>SUM(H153:H153)</f>
        <v>0</v>
      </c>
      <c r="I154" s="15">
        <f>SUM(H154*35)</f>
        <v>0</v>
      </c>
      <c r="J154" s="14">
        <f>SUM(J153:J153)</f>
        <v>0</v>
      </c>
      <c r="K154" s="15">
        <f>SUM(J154*37.5)</f>
        <v>0</v>
      </c>
      <c r="L154" s="14">
        <f>SUM(L153:L153)</f>
        <v>0</v>
      </c>
      <c r="M154" s="15">
        <f>SUM(L154*45)</f>
        <v>0</v>
      </c>
      <c r="N154" s="14">
        <f>SUM(N153:N153)</f>
        <v>0</v>
      </c>
      <c r="O154" s="15">
        <f>SUM(N154*50)</f>
        <v>0</v>
      </c>
      <c r="P154" s="14">
        <f>SUM(P153:P153)</f>
        <v>0</v>
      </c>
      <c r="Q154" s="15">
        <f>SUM(P154*55)</f>
        <v>0</v>
      </c>
      <c r="R154" s="14">
        <f>SUM(R153:R153)</f>
        <v>0</v>
      </c>
      <c r="S154" s="15">
        <f>SUM(R154*60)</f>
        <v>0</v>
      </c>
    </row>
    <row r="156" spans="1:19" ht="18">
      <c r="A156" s="74" t="s">
        <v>136</v>
      </c>
      <c r="B156" s="74"/>
      <c r="C156" s="74"/>
      <c r="D156" s="74"/>
      <c r="E156" s="74"/>
      <c r="F156" s="74"/>
      <c r="G156" s="74"/>
      <c r="H156" s="74"/>
      <c r="I156" s="74"/>
      <c r="J156" s="74"/>
      <c r="K156" s="74"/>
      <c r="L156" s="74"/>
      <c r="M156" s="74"/>
      <c r="N156" s="74"/>
      <c r="O156" s="74"/>
      <c r="P156" s="74"/>
      <c r="Q156" s="74"/>
      <c r="R156" s="74"/>
      <c r="S156" s="74"/>
    </row>
    <row r="157" spans="1:19" ht="39">
      <c r="A157" s="1"/>
      <c r="B157" s="35" t="s">
        <v>11</v>
      </c>
      <c r="C157" s="12" t="s">
        <v>137</v>
      </c>
      <c r="D157" s="40" t="s">
        <v>11</v>
      </c>
      <c r="E157" s="12" t="s">
        <v>138</v>
      </c>
      <c r="F157" s="40" t="s">
        <v>11</v>
      </c>
      <c r="G157" s="12" t="s">
        <v>139</v>
      </c>
      <c r="H157" s="40" t="s">
        <v>11</v>
      </c>
      <c r="I157" s="12" t="s">
        <v>140</v>
      </c>
      <c r="J157" s="40" t="s">
        <v>11</v>
      </c>
      <c r="K157" s="12" t="s">
        <v>141</v>
      </c>
      <c r="L157" s="40" t="s">
        <v>11</v>
      </c>
      <c r="M157" s="12" t="s">
        <v>142</v>
      </c>
      <c r="N157" s="40" t="s">
        <v>11</v>
      </c>
      <c r="O157" s="12" t="s">
        <v>132</v>
      </c>
      <c r="P157" s="40" t="s">
        <v>11</v>
      </c>
      <c r="Q157" s="12" t="s">
        <v>133</v>
      </c>
      <c r="R157" s="40" t="s">
        <v>11</v>
      </c>
      <c r="S157" s="12" t="s">
        <v>134</v>
      </c>
    </row>
    <row r="158" spans="1:19">
      <c r="A158" s="37" t="s">
        <v>61</v>
      </c>
      <c r="B158" s="38"/>
      <c r="C158" s="47">
        <v>11039</v>
      </c>
      <c r="D158" s="48"/>
      <c r="E158" s="47">
        <v>11040</v>
      </c>
      <c r="F158" s="48"/>
      <c r="G158" s="47">
        <v>11041</v>
      </c>
      <c r="H158" s="48"/>
      <c r="I158" s="47">
        <v>11043</v>
      </c>
      <c r="J158" s="48"/>
      <c r="K158" s="47">
        <v>11044</v>
      </c>
      <c r="L158" s="48"/>
      <c r="M158" s="47">
        <v>11045</v>
      </c>
      <c r="N158" s="5"/>
      <c r="O158" s="3">
        <v>11112</v>
      </c>
      <c r="P158" s="5"/>
      <c r="Q158" s="3">
        <v>11113</v>
      </c>
      <c r="R158" s="5"/>
      <c r="S158" s="3">
        <v>11114</v>
      </c>
    </row>
    <row r="159" spans="1:19">
      <c r="A159" s="13" t="s">
        <v>25</v>
      </c>
      <c r="B159" s="14">
        <f>SUM(B158:B158)</f>
        <v>0</v>
      </c>
      <c r="C159" s="15">
        <f>SUM(B159*21.5)</f>
        <v>0</v>
      </c>
      <c r="D159" s="14">
        <f>SUM(D158:D158)</f>
        <v>0</v>
      </c>
      <c r="E159" s="15">
        <f>SUM(D159*23.5)</f>
        <v>0</v>
      </c>
      <c r="F159" s="14">
        <f>SUM(F158:F158)</f>
        <v>0</v>
      </c>
      <c r="G159" s="15">
        <f>SUM(F159*28.5)</f>
        <v>0</v>
      </c>
      <c r="H159" s="14">
        <f>SUM(H158:H158)</f>
        <v>0</v>
      </c>
      <c r="I159" s="15">
        <f>SUM(H159*37.5)</f>
        <v>0</v>
      </c>
      <c r="J159" s="14">
        <f>SUM(J158:J158)</f>
        <v>0</v>
      </c>
      <c r="K159" s="15">
        <f>SUM(J159*42.5)</f>
        <v>0</v>
      </c>
      <c r="L159" s="14">
        <f>SUM(L158:L158)</f>
        <v>0</v>
      </c>
      <c r="M159" s="15">
        <f>SUM(L159*47.5)</f>
        <v>0</v>
      </c>
      <c r="N159" s="14">
        <f>SUM(N158:N158)</f>
        <v>0</v>
      </c>
      <c r="O159" s="15">
        <f>SUM(N159*50)</f>
        <v>0</v>
      </c>
      <c r="P159" s="14">
        <f>SUM(P158:P158)</f>
        <v>0</v>
      </c>
      <c r="Q159" s="15">
        <f>SUM(P159*55)</f>
        <v>0</v>
      </c>
      <c r="R159" s="14">
        <f>SUM(R158:R158)</f>
        <v>0</v>
      </c>
      <c r="S159" s="15">
        <f>SUM(R159*60)</f>
        <v>0</v>
      </c>
    </row>
    <row r="161" spans="1:19" ht="41" customHeight="1">
      <c r="A161" s="83" t="s">
        <v>272</v>
      </c>
      <c r="B161" s="83"/>
      <c r="C161" s="83"/>
      <c r="D161" s="83"/>
      <c r="E161" s="83"/>
      <c r="F161" s="83"/>
      <c r="G161" s="83"/>
      <c r="H161" s="83"/>
      <c r="I161" s="83"/>
      <c r="J161" s="17"/>
      <c r="K161" s="83" t="s">
        <v>148</v>
      </c>
      <c r="L161" s="83"/>
      <c r="M161" s="83"/>
      <c r="N161" s="83"/>
      <c r="O161" s="83"/>
      <c r="P161" s="83"/>
      <c r="Q161" s="83"/>
      <c r="R161" s="83"/>
      <c r="S161" s="83"/>
    </row>
    <row r="162" spans="1:19" ht="39">
      <c r="A162" s="46"/>
      <c r="B162" s="40" t="s">
        <v>11</v>
      </c>
      <c r="C162" s="12" t="s">
        <v>143</v>
      </c>
      <c r="D162" s="40" t="s">
        <v>11</v>
      </c>
      <c r="E162" s="12" t="s">
        <v>144</v>
      </c>
      <c r="F162" s="40" t="s">
        <v>11</v>
      </c>
      <c r="G162" s="12" t="s">
        <v>145</v>
      </c>
      <c r="H162" s="40" t="s">
        <v>11</v>
      </c>
      <c r="I162" s="12" t="s">
        <v>146</v>
      </c>
      <c r="J162" s="10"/>
      <c r="K162" s="46"/>
      <c r="L162" s="40" t="s">
        <v>11</v>
      </c>
      <c r="M162" s="12" t="s">
        <v>111</v>
      </c>
      <c r="N162" s="40" t="s">
        <v>11</v>
      </c>
      <c r="O162" s="12" t="s">
        <v>149</v>
      </c>
      <c r="P162" s="40" t="s">
        <v>11</v>
      </c>
      <c r="Q162" s="12" t="s">
        <v>130</v>
      </c>
      <c r="R162" s="40" t="s">
        <v>11</v>
      </c>
      <c r="S162" s="12" t="s">
        <v>131</v>
      </c>
    </row>
    <row r="163" spans="1:19" ht="17" customHeight="1">
      <c r="A163" s="2" t="s">
        <v>147</v>
      </c>
      <c r="B163" s="5"/>
      <c r="C163" s="3">
        <v>11046</v>
      </c>
      <c r="D163" s="5"/>
      <c r="E163" s="3">
        <v>11050</v>
      </c>
      <c r="F163" s="5"/>
      <c r="G163" s="3">
        <v>11052</v>
      </c>
      <c r="H163" s="5"/>
      <c r="I163" s="3">
        <v>11054</v>
      </c>
      <c r="J163" s="4"/>
      <c r="K163" s="94" t="s">
        <v>150</v>
      </c>
      <c r="L163" s="98"/>
      <c r="M163" s="96">
        <v>11061</v>
      </c>
      <c r="N163" s="98"/>
      <c r="O163" s="96">
        <v>11065</v>
      </c>
      <c r="P163" s="98"/>
      <c r="Q163" s="96">
        <v>11067</v>
      </c>
      <c r="R163" s="98"/>
      <c r="S163" s="96">
        <v>11069</v>
      </c>
    </row>
    <row r="164" spans="1:19">
      <c r="A164" s="43" t="s">
        <v>61</v>
      </c>
      <c r="B164" s="44"/>
      <c r="C164" s="45">
        <v>11047</v>
      </c>
      <c r="D164" s="44"/>
      <c r="E164" s="45">
        <v>11051</v>
      </c>
      <c r="F164" s="44"/>
      <c r="G164" s="45">
        <v>11053</v>
      </c>
      <c r="H164" s="44"/>
      <c r="I164" s="45">
        <v>11055</v>
      </c>
      <c r="J164" s="4"/>
      <c r="K164" s="95"/>
      <c r="L164" s="99"/>
      <c r="M164" s="97"/>
      <c r="N164" s="99"/>
      <c r="O164" s="97"/>
      <c r="P164" s="99"/>
      <c r="Q164" s="97"/>
      <c r="R164" s="99"/>
      <c r="S164" s="97"/>
    </row>
    <row r="165" spans="1:19">
      <c r="A165" s="42" t="s">
        <v>25</v>
      </c>
      <c r="B165" s="36">
        <f>SUM(B163:B164)</f>
        <v>0</v>
      </c>
      <c r="C165" s="9">
        <f>SUM(B165*32.5)</f>
        <v>0</v>
      </c>
      <c r="D165" s="36">
        <f>SUM(D163:D164)</f>
        <v>0</v>
      </c>
      <c r="E165" s="9">
        <f>SUM(D165*42.5)</f>
        <v>0</v>
      </c>
      <c r="F165" s="36">
        <f>SUM(F163:F164)</f>
        <v>0</v>
      </c>
      <c r="G165" s="9">
        <f>SUM(F165*45)</f>
        <v>0</v>
      </c>
      <c r="H165" s="36">
        <f>SUM(H163:H164)</f>
        <v>0</v>
      </c>
      <c r="I165" s="9">
        <f>SUM(H165*50)</f>
        <v>0</v>
      </c>
      <c r="J165" s="3"/>
      <c r="K165" s="42" t="s">
        <v>25</v>
      </c>
      <c r="L165" s="36">
        <f>SUM(L163:L163)</f>
        <v>0</v>
      </c>
      <c r="M165" s="9">
        <f>SUM(L165*23.5)</f>
        <v>0</v>
      </c>
      <c r="N165" s="36">
        <f>SUM(N163:N163)</f>
        <v>0</v>
      </c>
      <c r="O165" s="9">
        <f>SUM(N165*32.5)</f>
        <v>0</v>
      </c>
      <c r="P165" s="36">
        <f>SUM(P163:P163)</f>
        <v>0</v>
      </c>
      <c r="Q165" s="9">
        <f>SUM(P165*37.5)</f>
        <v>0</v>
      </c>
      <c r="R165" s="36">
        <f>SUM(R163:R163)</f>
        <v>0</v>
      </c>
      <c r="S165" s="9">
        <f>SUM(R165*45)</f>
        <v>0</v>
      </c>
    </row>
    <row r="167" spans="1:19" ht="39" customHeight="1">
      <c r="A167" s="83" t="s">
        <v>273</v>
      </c>
      <c r="B167" s="83"/>
      <c r="C167" s="83"/>
      <c r="D167" s="83"/>
      <c r="E167" s="83"/>
      <c r="F167" s="83"/>
      <c r="G167" s="83"/>
      <c r="H167" s="83"/>
      <c r="I167" s="83"/>
      <c r="J167" s="17"/>
      <c r="K167" s="83" t="s">
        <v>274</v>
      </c>
      <c r="L167" s="83"/>
      <c r="M167" s="83"/>
      <c r="N167" s="83"/>
      <c r="O167" s="83"/>
      <c r="P167" s="83"/>
      <c r="Q167" s="83"/>
      <c r="R167" s="83"/>
      <c r="S167" s="83"/>
    </row>
    <row r="168" spans="1:19" ht="39">
      <c r="A168" s="46"/>
      <c r="B168" s="40" t="s">
        <v>11</v>
      </c>
      <c r="C168" s="12" t="s">
        <v>151</v>
      </c>
      <c r="D168" s="40" t="s">
        <v>11</v>
      </c>
      <c r="E168" s="12" t="s">
        <v>152</v>
      </c>
      <c r="F168" s="40" t="s">
        <v>11</v>
      </c>
      <c r="G168" s="12" t="s">
        <v>153</v>
      </c>
      <c r="H168" s="40" t="s">
        <v>11</v>
      </c>
      <c r="I168" s="12" t="s">
        <v>154</v>
      </c>
      <c r="J168" s="10"/>
      <c r="K168" s="46"/>
      <c r="L168" s="40" t="s">
        <v>11</v>
      </c>
      <c r="M168" s="12" t="s">
        <v>155</v>
      </c>
      <c r="N168" s="40" t="s">
        <v>11</v>
      </c>
      <c r="O168" s="12" t="s">
        <v>129</v>
      </c>
      <c r="P168" s="40" t="s">
        <v>11</v>
      </c>
      <c r="Q168" s="12" t="s">
        <v>130</v>
      </c>
      <c r="R168" s="40" t="s">
        <v>11</v>
      </c>
      <c r="S168" s="12" t="s">
        <v>131</v>
      </c>
    </row>
    <row r="169" spans="1:19">
      <c r="A169" s="2" t="s">
        <v>61</v>
      </c>
      <c r="B169" s="5"/>
      <c r="C169" s="3">
        <v>11092</v>
      </c>
      <c r="D169" s="4"/>
      <c r="E169" s="3">
        <v>11094</v>
      </c>
      <c r="F169" s="4"/>
      <c r="G169" s="3">
        <v>11095</v>
      </c>
      <c r="H169" s="4"/>
      <c r="I169" s="3">
        <v>11096</v>
      </c>
      <c r="J169" s="4"/>
      <c r="K169" s="49" t="s">
        <v>62</v>
      </c>
      <c r="L169" s="5"/>
      <c r="M169" s="3">
        <v>11097</v>
      </c>
      <c r="N169" s="4"/>
      <c r="O169" s="3">
        <v>11099</v>
      </c>
      <c r="P169" s="4"/>
      <c r="Q169" s="3">
        <v>11100</v>
      </c>
      <c r="R169" s="4"/>
      <c r="S169" s="3">
        <v>11101</v>
      </c>
    </row>
    <row r="170" spans="1:19">
      <c r="A170" s="42" t="s">
        <v>25</v>
      </c>
      <c r="B170" s="36">
        <f>SUM(B169:B169)</f>
        <v>0</v>
      </c>
      <c r="C170" s="9">
        <f>SUM(B170*37.5)</f>
        <v>0</v>
      </c>
      <c r="D170" s="36">
        <f>SUM(D169:D169)</f>
        <v>0</v>
      </c>
      <c r="E170" s="9">
        <f>SUM(D170*47.5)</f>
        <v>0</v>
      </c>
      <c r="F170" s="36">
        <f>SUM(F169:F169)</f>
        <v>0</v>
      </c>
      <c r="G170" s="9">
        <f>SUM(F170*50)</f>
        <v>0</v>
      </c>
      <c r="H170" s="36">
        <f>SUM(H169:H169)</f>
        <v>0</v>
      </c>
      <c r="I170" s="9">
        <f>SUM(H170*55)</f>
        <v>0</v>
      </c>
      <c r="J170" s="3"/>
      <c r="K170" s="42" t="s">
        <v>25</v>
      </c>
      <c r="L170" s="36">
        <f>SUM(L169:L169)</f>
        <v>0</v>
      </c>
      <c r="M170" s="9">
        <f>SUM(L170*26.5)</f>
        <v>0</v>
      </c>
      <c r="N170" s="36">
        <f>SUM(N169:N169)</f>
        <v>0</v>
      </c>
      <c r="O170" s="9">
        <f>SUM(N170*35)</f>
        <v>0</v>
      </c>
      <c r="P170" s="36">
        <f>SUM(P169:P169)</f>
        <v>0</v>
      </c>
      <c r="Q170" s="9">
        <f>SUM(P170*37.5)</f>
        <v>0</v>
      </c>
      <c r="R170" s="36">
        <f>SUM(R169:R169)</f>
        <v>0</v>
      </c>
      <c r="S170" s="9">
        <f>SUM(R170*45)</f>
        <v>0</v>
      </c>
    </row>
    <row r="172" spans="1:19" ht="18">
      <c r="A172" s="83" t="s">
        <v>157</v>
      </c>
      <c r="B172" s="83"/>
      <c r="C172" s="83"/>
      <c r="D172" s="83"/>
      <c r="E172" s="83"/>
      <c r="F172" s="83"/>
      <c r="G172" s="83"/>
      <c r="H172" s="83"/>
      <c r="I172" s="83"/>
    </row>
    <row r="173" spans="1:19" ht="39">
      <c r="A173" s="46"/>
      <c r="B173" s="40" t="s">
        <v>11</v>
      </c>
      <c r="C173" s="12" t="s">
        <v>158</v>
      </c>
      <c r="D173" s="40" t="s">
        <v>11</v>
      </c>
      <c r="E173" s="12" t="s">
        <v>159</v>
      </c>
      <c r="F173" s="40" t="s">
        <v>11</v>
      </c>
      <c r="G173" s="12" t="s">
        <v>160</v>
      </c>
      <c r="H173" s="40" t="s">
        <v>11</v>
      </c>
      <c r="I173" s="12" t="s">
        <v>161</v>
      </c>
    </row>
    <row r="174" spans="1:19">
      <c r="A174" s="2" t="s">
        <v>61</v>
      </c>
      <c r="B174" s="5"/>
      <c r="C174" s="3">
        <v>11115</v>
      </c>
      <c r="D174" s="4"/>
      <c r="E174" s="3">
        <v>11116</v>
      </c>
      <c r="F174" s="4"/>
      <c r="G174" s="3">
        <v>11117</v>
      </c>
      <c r="H174" s="4"/>
      <c r="I174" s="3">
        <v>11118</v>
      </c>
    </row>
    <row r="175" spans="1:19">
      <c r="A175" s="42" t="s">
        <v>25</v>
      </c>
      <c r="B175" s="36">
        <f>SUM(B174:B174)</f>
        <v>0</v>
      </c>
      <c r="C175" s="9">
        <f>SUM(B175*15)</f>
        <v>0</v>
      </c>
      <c r="D175" s="36">
        <f>SUM(D174:D174)</f>
        <v>0</v>
      </c>
      <c r="E175" s="9">
        <f>SUM(D175*20)</f>
        <v>0</v>
      </c>
      <c r="F175" s="36">
        <f>SUM(F174:F174)</f>
        <v>0</v>
      </c>
      <c r="G175" s="9">
        <f>SUM(F175*25)</f>
        <v>0</v>
      </c>
      <c r="H175" s="36">
        <f>SUM(H174:H174)</f>
        <v>0</v>
      </c>
      <c r="I175" s="9">
        <f>SUM(H175*26)</f>
        <v>0</v>
      </c>
      <c r="O175" t="s">
        <v>156</v>
      </c>
      <c r="S175" s="51">
        <f>SUM(C143,E143,G143,I143,K143,M143,C149,E149,G149,I149,K149,M149,O149,Q149,S149,C154,E154,G154,I154,K154,M154,O154,Q154,S154,C159,E159,G159,I159,K159,M159,O159,Q159,S159,C165,E165,G165,I165,M165,O165,Q165,S165,C170,E170,G170,I170,M170,O170,Q170,S170,C175,E175,G175,I175)</f>
        <v>0</v>
      </c>
    </row>
    <row r="178" spans="1:19" ht="25" customHeight="1">
      <c r="A178" s="92" t="s">
        <v>163</v>
      </c>
      <c r="B178" s="92"/>
      <c r="C178" s="92"/>
      <c r="D178" s="81" t="s">
        <v>162</v>
      </c>
      <c r="E178" s="81"/>
      <c r="F178" s="81"/>
      <c r="G178" s="81"/>
      <c r="H178" s="81"/>
      <c r="I178" s="81"/>
      <c r="J178" s="81"/>
      <c r="K178" s="81"/>
      <c r="L178" s="81"/>
      <c r="M178" s="81"/>
      <c r="N178" s="81"/>
      <c r="O178" s="81"/>
      <c r="P178" s="81"/>
      <c r="Q178" s="81"/>
      <c r="R178" s="81"/>
      <c r="S178" s="81"/>
    </row>
    <row r="179" spans="1:19">
      <c r="A179" s="92"/>
      <c r="B179" s="92"/>
      <c r="C179" s="92"/>
    </row>
    <row r="180" spans="1:19">
      <c r="A180" s="92"/>
      <c r="B180" s="92"/>
      <c r="C180" s="92"/>
    </row>
    <row r="181" spans="1:19">
      <c r="A181" s="92"/>
      <c r="B181" s="92"/>
      <c r="C181" s="92"/>
    </row>
    <row r="182" spans="1:19">
      <c r="A182" s="92"/>
      <c r="B182" s="92"/>
      <c r="C182" s="92"/>
    </row>
    <row r="183" spans="1:19">
      <c r="A183" s="92"/>
      <c r="B183" s="92"/>
      <c r="C183" s="92"/>
    </row>
    <row r="184" spans="1:19">
      <c r="A184" s="92"/>
      <c r="B184" s="92"/>
      <c r="C184" s="92"/>
    </row>
    <row r="186" spans="1:19" ht="38" customHeight="1">
      <c r="A186" s="93" t="s">
        <v>164</v>
      </c>
      <c r="B186" s="93"/>
      <c r="C186" s="93"/>
      <c r="D186" s="93"/>
      <c r="E186" s="93"/>
      <c r="F186" s="53"/>
      <c r="G186" s="93" t="s">
        <v>168</v>
      </c>
      <c r="H186" s="93"/>
      <c r="I186" s="93"/>
      <c r="J186" s="93"/>
      <c r="K186" s="93"/>
      <c r="M186" s="93" t="s">
        <v>169</v>
      </c>
      <c r="N186" s="93"/>
      <c r="O186" s="93"/>
      <c r="P186" s="93"/>
      <c r="Q186" s="93"/>
    </row>
    <row r="187" spans="1:19" ht="39">
      <c r="A187" s="46"/>
      <c r="B187" s="40" t="s">
        <v>11</v>
      </c>
      <c r="C187" s="54">
        <v>10</v>
      </c>
      <c r="D187" s="100"/>
      <c r="E187" s="100"/>
      <c r="F187" s="10"/>
      <c r="G187" s="46"/>
      <c r="H187" s="40" t="s">
        <v>11</v>
      </c>
      <c r="I187" s="54">
        <v>11</v>
      </c>
      <c r="J187" s="100"/>
      <c r="K187" s="100"/>
      <c r="M187" s="46"/>
      <c r="N187" s="40" t="s">
        <v>11</v>
      </c>
      <c r="O187" s="54">
        <v>12</v>
      </c>
      <c r="P187" s="100"/>
      <c r="Q187" s="100"/>
    </row>
    <row r="188" spans="1:19">
      <c r="A188" s="2" t="s">
        <v>61</v>
      </c>
      <c r="B188" s="5"/>
      <c r="C188" s="3">
        <v>80000</v>
      </c>
      <c r="D188" s="91">
        <f>SUM(B188*10)</f>
        <v>0</v>
      </c>
      <c r="E188" s="91"/>
      <c r="F188" s="10"/>
      <c r="G188" s="2" t="s">
        <v>61</v>
      </c>
      <c r="H188" s="5"/>
      <c r="I188" s="3">
        <v>80010</v>
      </c>
      <c r="J188" s="91">
        <f>SUM(H188*11)</f>
        <v>0</v>
      </c>
      <c r="K188" s="91"/>
      <c r="M188" s="2" t="s">
        <v>61</v>
      </c>
      <c r="N188" s="5"/>
      <c r="O188" s="3">
        <v>80030</v>
      </c>
      <c r="P188" s="91">
        <f>SUM(N188*12)</f>
        <v>0</v>
      </c>
      <c r="Q188" s="91"/>
    </row>
    <row r="189" spans="1:19">
      <c r="A189" s="2" t="s">
        <v>165</v>
      </c>
      <c r="B189" s="5"/>
      <c r="C189" s="3">
        <v>80001</v>
      </c>
      <c r="D189" s="91">
        <f>SUM(B189*10)</f>
        <v>0</v>
      </c>
      <c r="E189" s="91"/>
      <c r="F189" s="10"/>
      <c r="G189" s="2" t="s">
        <v>165</v>
      </c>
      <c r="H189" s="5"/>
      <c r="I189" s="3">
        <v>80011</v>
      </c>
      <c r="J189" s="91">
        <f>SUM(H189*11)</f>
        <v>0</v>
      </c>
      <c r="K189" s="91"/>
      <c r="M189" s="2" t="s">
        <v>166</v>
      </c>
      <c r="N189" s="5"/>
      <c r="O189" s="3">
        <v>80031</v>
      </c>
      <c r="P189" s="91">
        <f>SUM(N189*12)</f>
        <v>0</v>
      </c>
      <c r="Q189" s="91"/>
    </row>
    <row r="190" spans="1:19">
      <c r="A190" s="2" t="s">
        <v>166</v>
      </c>
      <c r="B190" s="5"/>
      <c r="C190" s="3">
        <v>80002</v>
      </c>
      <c r="D190" s="91">
        <f>SUM(B190*10)</f>
        <v>0</v>
      </c>
      <c r="E190" s="91"/>
      <c r="F190" s="10"/>
      <c r="G190" s="2" t="s">
        <v>166</v>
      </c>
      <c r="H190" s="5"/>
      <c r="I190" s="3">
        <v>80012</v>
      </c>
      <c r="J190" s="91">
        <f>SUM(H190*11)</f>
        <v>0</v>
      </c>
      <c r="K190" s="91"/>
      <c r="M190" s="2"/>
      <c r="N190" s="3"/>
      <c r="O190" s="55" t="s">
        <v>25</v>
      </c>
      <c r="P190" s="91">
        <f>SUM(P188:Q189)</f>
        <v>0</v>
      </c>
      <c r="Q190" s="78"/>
    </row>
    <row r="191" spans="1:19">
      <c r="A191" s="2" t="s">
        <v>167</v>
      </c>
      <c r="B191" s="5"/>
      <c r="C191" s="3">
        <v>80003</v>
      </c>
      <c r="D191" s="91">
        <f>SUM(B191*10)</f>
        <v>0</v>
      </c>
      <c r="E191" s="91"/>
      <c r="F191" s="4"/>
      <c r="G191" s="2" t="s">
        <v>167</v>
      </c>
      <c r="H191" s="5"/>
      <c r="I191" s="3">
        <v>80013</v>
      </c>
      <c r="J191" s="91">
        <f>SUM(H191*11)</f>
        <v>0</v>
      </c>
      <c r="K191" s="91"/>
      <c r="M191" s="2"/>
      <c r="N191" s="3"/>
      <c r="O191" s="3"/>
      <c r="P191" s="91"/>
      <c r="Q191" s="91"/>
    </row>
    <row r="192" spans="1:19">
      <c r="B192" s="3"/>
      <c r="C192" s="55" t="s">
        <v>25</v>
      </c>
      <c r="D192" s="91">
        <f>SUM(D188:E191)</f>
        <v>0</v>
      </c>
      <c r="E192" s="78"/>
      <c r="F192" s="3"/>
      <c r="H192" s="3"/>
      <c r="I192" s="55" t="s">
        <v>25</v>
      </c>
      <c r="J192" s="91">
        <f>SUM(J188:K191)</f>
        <v>0</v>
      </c>
      <c r="K192" s="78"/>
      <c r="N192" s="3"/>
    </row>
    <row r="194" spans="1:19" ht="36" customHeight="1">
      <c r="A194" s="93" t="s">
        <v>170</v>
      </c>
      <c r="B194" s="93"/>
      <c r="C194" s="93"/>
      <c r="D194" s="93"/>
      <c r="E194" s="93"/>
      <c r="F194" s="53"/>
      <c r="G194" s="93" t="s">
        <v>171</v>
      </c>
      <c r="H194" s="93"/>
      <c r="I194" s="93"/>
      <c r="J194" s="93"/>
      <c r="K194" s="93"/>
    </row>
    <row r="195" spans="1:19" ht="39">
      <c r="A195" s="46"/>
      <c r="B195" s="40" t="s">
        <v>11</v>
      </c>
      <c r="C195" s="54">
        <v>14</v>
      </c>
      <c r="D195" s="100"/>
      <c r="E195" s="100"/>
      <c r="F195" s="10"/>
      <c r="G195" s="46"/>
      <c r="H195" s="40" t="s">
        <v>11</v>
      </c>
      <c r="I195" s="54">
        <v>11</v>
      </c>
      <c r="J195" s="100"/>
      <c r="K195" s="100"/>
    </row>
    <row r="196" spans="1:19">
      <c r="A196" s="56" t="s">
        <v>61</v>
      </c>
      <c r="B196" s="5"/>
      <c r="C196" s="3">
        <v>80040</v>
      </c>
      <c r="D196" s="91">
        <f>SUM(B196*14)</f>
        <v>0</v>
      </c>
      <c r="E196" s="91"/>
      <c r="F196" s="10"/>
      <c r="G196" s="56" t="s">
        <v>61</v>
      </c>
      <c r="H196" s="5"/>
      <c r="I196" s="3">
        <v>80020</v>
      </c>
      <c r="J196" s="91">
        <f>SUM(H196*11)</f>
        <v>0</v>
      </c>
      <c r="K196" s="91"/>
    </row>
    <row r="197" spans="1:19">
      <c r="A197" s="56" t="s">
        <v>166</v>
      </c>
      <c r="B197" s="5"/>
      <c r="C197" s="3">
        <v>80041</v>
      </c>
      <c r="D197" s="91">
        <f>SUM(B197*14)</f>
        <v>0</v>
      </c>
      <c r="E197" s="91"/>
      <c r="F197" s="10"/>
      <c r="G197" s="56" t="s">
        <v>166</v>
      </c>
      <c r="H197" s="5"/>
      <c r="I197" s="3">
        <v>80021</v>
      </c>
      <c r="J197" s="91">
        <f>SUM(H197*11)</f>
        <v>0</v>
      </c>
      <c r="K197" s="91"/>
    </row>
    <row r="198" spans="1:19">
      <c r="A198" s="56" t="s">
        <v>165</v>
      </c>
      <c r="B198" s="5"/>
      <c r="C198" s="3">
        <v>80042</v>
      </c>
      <c r="D198" s="91">
        <f>SUM(B198*14)</f>
        <v>0</v>
      </c>
      <c r="E198" s="91"/>
      <c r="F198" s="10"/>
      <c r="G198" s="56" t="s">
        <v>278</v>
      </c>
      <c r="H198" s="5"/>
      <c r="I198" s="3">
        <v>80022</v>
      </c>
      <c r="J198" s="91">
        <f>SUM(H198*11)</f>
        <v>0</v>
      </c>
      <c r="K198" s="91"/>
    </row>
    <row r="199" spans="1:19">
      <c r="A199" s="2"/>
      <c r="B199" s="3"/>
      <c r="C199" s="55" t="s">
        <v>25</v>
      </c>
      <c r="D199" s="91">
        <f>SUM(D196:E198)</f>
        <v>0</v>
      </c>
      <c r="E199" s="78"/>
      <c r="F199" s="10"/>
      <c r="G199" s="2"/>
      <c r="H199" s="3"/>
      <c r="I199" s="55" t="s">
        <v>25</v>
      </c>
      <c r="J199" s="91">
        <f>SUM(J196:K198)</f>
        <v>0</v>
      </c>
      <c r="K199" s="91"/>
      <c r="Q199" s="58">
        <f>SUM(D192,J192,P190,D199,J199)</f>
        <v>0</v>
      </c>
    </row>
    <row r="200" spans="1:19">
      <c r="A200" s="2"/>
      <c r="B200" s="4"/>
      <c r="C200" s="3"/>
      <c r="D200" s="91"/>
      <c r="E200" s="91"/>
      <c r="F200" s="4"/>
      <c r="G200" s="2"/>
      <c r="H200" s="4"/>
      <c r="I200" s="3"/>
      <c r="J200" s="91"/>
      <c r="K200" s="91"/>
    </row>
    <row r="201" spans="1:19">
      <c r="A201" s="52"/>
      <c r="B201" s="52"/>
      <c r="C201" s="52"/>
    </row>
    <row r="202" spans="1:19">
      <c r="A202" s="92"/>
      <c r="B202" s="92"/>
      <c r="C202" s="92"/>
      <c r="D202" s="81" t="s">
        <v>172</v>
      </c>
      <c r="E202" s="81"/>
      <c r="F202" s="81"/>
      <c r="G202" s="81"/>
      <c r="H202" s="81"/>
      <c r="I202" s="81"/>
      <c r="J202" s="81"/>
      <c r="K202" s="81"/>
      <c r="L202" s="52"/>
      <c r="M202" s="52"/>
      <c r="N202" s="52"/>
      <c r="O202" s="52"/>
      <c r="P202" s="52"/>
      <c r="Q202" s="52"/>
      <c r="R202" s="52"/>
      <c r="S202" s="52"/>
    </row>
    <row r="203" spans="1:19">
      <c r="A203" s="92"/>
      <c r="B203" s="92"/>
      <c r="C203" s="92"/>
      <c r="D203" s="81"/>
      <c r="E203" s="81"/>
      <c r="F203" s="81"/>
      <c r="G203" s="81"/>
      <c r="H203" s="81"/>
      <c r="I203" s="81"/>
      <c r="J203" s="81"/>
      <c r="K203" s="81"/>
      <c r="L203" s="52"/>
      <c r="M203" s="52"/>
      <c r="N203" s="52"/>
      <c r="O203" s="52"/>
      <c r="P203" s="52"/>
      <c r="Q203" s="52"/>
      <c r="R203" s="52"/>
      <c r="S203" s="52"/>
    </row>
    <row r="204" spans="1:19">
      <c r="A204" s="92"/>
      <c r="B204" s="92"/>
      <c r="C204" s="92"/>
      <c r="D204" s="81"/>
      <c r="E204" s="81"/>
      <c r="F204" s="81"/>
      <c r="G204" s="81"/>
      <c r="H204" s="81"/>
      <c r="I204" s="81"/>
      <c r="J204" s="81"/>
      <c r="K204" s="81"/>
    </row>
    <row r="205" spans="1:19" ht="39">
      <c r="A205" s="92"/>
      <c r="B205" s="92"/>
      <c r="C205" s="92"/>
      <c r="D205" s="40" t="s">
        <v>11</v>
      </c>
      <c r="E205" s="57"/>
    </row>
    <row r="206" spans="1:19">
      <c r="A206" s="107" t="s">
        <v>173</v>
      </c>
      <c r="B206" s="107"/>
      <c r="C206" s="107"/>
      <c r="D206" s="5"/>
      <c r="E206" s="3">
        <v>50000</v>
      </c>
      <c r="F206" s="101" t="s">
        <v>179</v>
      </c>
      <c r="G206" s="101"/>
      <c r="H206" s="106">
        <v>6</v>
      </c>
      <c r="I206" s="103"/>
      <c r="J206" s="104">
        <f>SUM(D206*6)</f>
        <v>0</v>
      </c>
      <c r="K206" s="104"/>
    </row>
    <row r="207" spans="1:19">
      <c r="A207" s="105" t="s">
        <v>173</v>
      </c>
      <c r="B207" s="105"/>
      <c r="C207" s="105"/>
      <c r="D207" s="5"/>
      <c r="E207" s="3">
        <v>50001</v>
      </c>
      <c r="F207" s="101" t="s">
        <v>180</v>
      </c>
      <c r="G207" s="101"/>
      <c r="H207" s="102">
        <v>7.5</v>
      </c>
      <c r="I207" s="103"/>
      <c r="J207" s="104">
        <f>SUM(D207*7.5)</f>
        <v>0</v>
      </c>
      <c r="K207" s="104"/>
    </row>
    <row r="208" spans="1:19">
      <c r="A208" s="105" t="s">
        <v>174</v>
      </c>
      <c r="B208" s="105"/>
      <c r="C208" s="105"/>
      <c r="D208" s="5"/>
      <c r="E208" s="3">
        <v>50010</v>
      </c>
      <c r="F208" s="101" t="s">
        <v>181</v>
      </c>
      <c r="G208" s="101"/>
      <c r="H208" s="102">
        <v>6.5</v>
      </c>
      <c r="I208" s="103"/>
      <c r="J208" s="104">
        <f>SUM(D208*6.5)</f>
        <v>0</v>
      </c>
      <c r="K208" s="104"/>
    </row>
    <row r="209" spans="1:19">
      <c r="A209" s="105" t="s">
        <v>174</v>
      </c>
      <c r="B209" s="105"/>
      <c r="C209" s="105"/>
      <c r="D209" s="5"/>
      <c r="E209" s="3">
        <v>50011</v>
      </c>
      <c r="F209" s="101" t="s">
        <v>182</v>
      </c>
      <c r="G209" s="101"/>
      <c r="H209" s="102">
        <v>7.5</v>
      </c>
      <c r="I209" s="103"/>
      <c r="J209" s="104">
        <f>SUM(D209*7.5)</f>
        <v>0</v>
      </c>
      <c r="K209" s="104"/>
    </row>
    <row r="210" spans="1:19">
      <c r="A210" s="105" t="s">
        <v>175</v>
      </c>
      <c r="B210" s="105"/>
      <c r="C210" s="105"/>
      <c r="D210" s="5"/>
      <c r="E210" s="3">
        <v>50021</v>
      </c>
      <c r="F210" s="101" t="s">
        <v>183</v>
      </c>
      <c r="G210" s="101"/>
      <c r="H210" s="102">
        <v>7.5</v>
      </c>
      <c r="I210" s="103"/>
      <c r="J210" s="104">
        <f>SUM(D210*7.5)</f>
        <v>0</v>
      </c>
      <c r="K210" s="104"/>
    </row>
    <row r="211" spans="1:19">
      <c r="A211" s="105" t="s">
        <v>176</v>
      </c>
      <c r="B211" s="105"/>
      <c r="C211" s="105"/>
      <c r="D211" s="5"/>
      <c r="E211" s="3">
        <v>50031</v>
      </c>
      <c r="F211" s="101" t="s">
        <v>182</v>
      </c>
      <c r="G211" s="101"/>
      <c r="H211" s="106">
        <v>9</v>
      </c>
      <c r="I211" s="103"/>
      <c r="J211" s="104">
        <f>SUM(D211*9)</f>
        <v>0</v>
      </c>
      <c r="K211" s="104"/>
    </row>
    <row r="212" spans="1:19" ht="32" customHeight="1">
      <c r="A212" s="111" t="s">
        <v>177</v>
      </c>
      <c r="B212" s="105"/>
      <c r="C212" s="105"/>
      <c r="D212" s="5"/>
      <c r="E212" s="3">
        <v>50200</v>
      </c>
      <c r="F212" s="101" t="s">
        <v>184</v>
      </c>
      <c r="G212" s="101"/>
      <c r="H212" s="102">
        <v>7.5</v>
      </c>
      <c r="I212" s="103"/>
      <c r="J212" s="104">
        <f>SUM(D212*7.5)</f>
        <v>0</v>
      </c>
      <c r="K212" s="104"/>
    </row>
    <row r="213" spans="1:19" ht="32" customHeight="1">
      <c r="A213" s="109" t="s">
        <v>178</v>
      </c>
      <c r="B213" s="110"/>
      <c r="C213" s="110"/>
      <c r="D213" s="5"/>
      <c r="E213" s="3">
        <v>50201</v>
      </c>
      <c r="F213" s="101" t="s">
        <v>184</v>
      </c>
      <c r="G213" s="101"/>
      <c r="H213" s="102">
        <v>7.5</v>
      </c>
      <c r="I213" s="103"/>
      <c r="J213" s="104">
        <f>SUM(D213*7.5)</f>
        <v>0</v>
      </c>
      <c r="K213" s="104"/>
    </row>
    <row r="214" spans="1:19">
      <c r="A214" s="108" t="s">
        <v>25</v>
      </c>
      <c r="B214" s="108"/>
      <c r="C214" s="108"/>
      <c r="D214" s="108"/>
      <c r="E214" s="108"/>
      <c r="F214" s="108"/>
      <c r="G214" s="108"/>
      <c r="H214" s="108"/>
      <c r="I214" s="108"/>
      <c r="J214" s="104">
        <f>SUM(J206:K213)</f>
        <v>0</v>
      </c>
      <c r="K214" s="103"/>
      <c r="Q214" s="58">
        <f>SUM(J214)</f>
        <v>0</v>
      </c>
    </row>
    <row r="218" spans="1:19">
      <c r="A218" s="92"/>
      <c r="B218" s="92"/>
      <c r="C218" s="92"/>
      <c r="D218" s="81" t="s">
        <v>185</v>
      </c>
      <c r="E218" s="81"/>
      <c r="F218" s="81"/>
      <c r="G218" s="81"/>
      <c r="H218" s="81"/>
      <c r="I218" s="81"/>
      <c r="J218" s="81"/>
      <c r="K218" s="81"/>
      <c r="L218" s="81"/>
      <c r="M218" s="81"/>
      <c r="N218" s="81"/>
      <c r="O218" s="81"/>
      <c r="P218" s="52"/>
      <c r="Q218" s="52"/>
      <c r="R218" s="52"/>
      <c r="S218" s="52"/>
    </row>
    <row r="219" spans="1:19">
      <c r="A219" s="92"/>
      <c r="B219" s="92"/>
      <c r="C219" s="92"/>
      <c r="D219" s="81"/>
      <c r="E219" s="81"/>
      <c r="F219" s="81"/>
      <c r="G219" s="81"/>
      <c r="H219" s="81"/>
      <c r="I219" s="81"/>
      <c r="J219" s="81"/>
      <c r="K219" s="81"/>
      <c r="L219" s="81"/>
      <c r="M219" s="81"/>
      <c r="N219" s="81"/>
      <c r="O219" s="81"/>
      <c r="P219" s="52"/>
      <c r="Q219" s="52"/>
      <c r="R219" s="52"/>
      <c r="S219" s="52"/>
    </row>
    <row r="220" spans="1:19">
      <c r="A220" s="92"/>
      <c r="B220" s="92"/>
      <c r="C220" s="92"/>
      <c r="D220" s="120" t="s">
        <v>186</v>
      </c>
      <c r="E220" s="121"/>
      <c r="F220" s="121"/>
      <c r="G220" s="121"/>
      <c r="H220" s="120" t="s">
        <v>187</v>
      </c>
      <c r="I220" s="121"/>
      <c r="J220" s="121"/>
      <c r="K220" s="121"/>
      <c r="L220" s="120" t="s">
        <v>188</v>
      </c>
      <c r="M220" s="121"/>
      <c r="N220" s="121"/>
      <c r="O220" s="121"/>
    </row>
    <row r="221" spans="1:19" ht="26" customHeight="1">
      <c r="A221" s="92"/>
      <c r="B221" s="92"/>
      <c r="C221" s="92"/>
      <c r="D221" s="121"/>
      <c r="E221" s="121"/>
      <c r="F221" s="121"/>
      <c r="G221" s="121"/>
      <c r="H221" s="121"/>
      <c r="I221" s="121"/>
      <c r="J221" s="121"/>
      <c r="K221" s="121"/>
      <c r="L221" s="121"/>
      <c r="M221" s="121"/>
      <c r="N221" s="121"/>
      <c r="O221" s="121"/>
    </row>
    <row r="222" spans="1:19" ht="39">
      <c r="A222" s="116"/>
      <c r="B222" s="116"/>
      <c r="C222" s="116"/>
      <c r="D222" s="40" t="s">
        <v>11</v>
      </c>
      <c r="E222" s="12" t="s">
        <v>189</v>
      </c>
      <c r="F222" s="40" t="s">
        <v>11</v>
      </c>
      <c r="G222" s="12" t="s">
        <v>190</v>
      </c>
      <c r="H222" s="40" t="s">
        <v>11</v>
      </c>
      <c r="I222" s="12" t="s">
        <v>191</v>
      </c>
      <c r="J222" s="40" t="s">
        <v>11</v>
      </c>
      <c r="K222" s="12" t="s">
        <v>192</v>
      </c>
      <c r="L222" s="40" t="s">
        <v>11</v>
      </c>
      <c r="M222" s="12" t="s">
        <v>189</v>
      </c>
      <c r="N222" s="40" t="s">
        <v>11</v>
      </c>
      <c r="O222" s="12" t="s">
        <v>190</v>
      </c>
      <c r="P222" s="10"/>
      <c r="Q222" s="11"/>
      <c r="R222" s="10"/>
      <c r="S222" s="11"/>
    </row>
    <row r="223" spans="1:19">
      <c r="A223" s="115" t="s">
        <v>18</v>
      </c>
      <c r="B223" s="115"/>
      <c r="C223" s="115"/>
      <c r="D223" s="5"/>
      <c r="E223" s="3">
        <v>21820</v>
      </c>
      <c r="F223" s="5"/>
      <c r="G223" s="3">
        <v>21830</v>
      </c>
      <c r="H223" s="5"/>
      <c r="I223" s="3">
        <v>21880</v>
      </c>
      <c r="J223" s="5"/>
      <c r="K223" s="3">
        <v>21890</v>
      </c>
      <c r="L223" s="5"/>
      <c r="M223" s="3">
        <v>21910</v>
      </c>
      <c r="N223" s="5"/>
      <c r="O223" s="3">
        <v>21920</v>
      </c>
      <c r="P223" s="10"/>
      <c r="Q223" s="11"/>
      <c r="R223" s="10"/>
      <c r="S223" s="11"/>
    </row>
    <row r="224" spans="1:19">
      <c r="A224" s="115" t="s">
        <v>19</v>
      </c>
      <c r="B224" s="115"/>
      <c r="C224" s="115"/>
      <c r="D224" s="5"/>
      <c r="E224" s="3">
        <v>21821</v>
      </c>
      <c r="F224" s="5"/>
      <c r="G224" s="3">
        <v>21831</v>
      </c>
      <c r="H224" s="5"/>
      <c r="I224" s="3">
        <v>21881</v>
      </c>
      <c r="J224" s="5"/>
      <c r="K224" s="3">
        <v>21891</v>
      </c>
      <c r="L224" s="5"/>
      <c r="M224" s="3">
        <v>21911</v>
      </c>
      <c r="N224" s="5"/>
      <c r="O224" s="3">
        <v>21921</v>
      </c>
      <c r="P224" s="10"/>
      <c r="Q224" s="11"/>
      <c r="R224" s="10"/>
      <c r="S224" s="11"/>
    </row>
    <row r="225" spans="1:19">
      <c r="A225" s="115" t="s">
        <v>21</v>
      </c>
      <c r="B225" s="115"/>
      <c r="C225" s="115"/>
      <c r="D225" s="5"/>
      <c r="E225" s="3">
        <v>21822</v>
      </c>
      <c r="F225" s="5"/>
      <c r="G225" s="3">
        <v>21832</v>
      </c>
      <c r="H225" s="5"/>
      <c r="I225" s="3">
        <v>21882</v>
      </c>
      <c r="J225" s="5"/>
      <c r="K225" s="3">
        <v>21892</v>
      </c>
      <c r="L225" s="5"/>
      <c r="M225" s="3">
        <v>21912</v>
      </c>
      <c r="N225" s="5"/>
      <c r="O225" s="3">
        <v>21922</v>
      </c>
      <c r="P225" s="10"/>
      <c r="Q225" s="11"/>
      <c r="R225" s="10"/>
      <c r="S225" s="11"/>
    </row>
    <row r="226" spans="1:19">
      <c r="A226" s="115" t="s">
        <v>20</v>
      </c>
      <c r="B226" s="115"/>
      <c r="C226" s="115"/>
      <c r="D226" s="5"/>
      <c r="E226" s="3">
        <v>21823</v>
      </c>
      <c r="F226" s="5"/>
      <c r="G226" s="3">
        <v>21833</v>
      </c>
      <c r="H226" s="5"/>
      <c r="I226" s="3">
        <v>21883</v>
      </c>
      <c r="J226" s="5"/>
      <c r="K226" s="3">
        <v>21893</v>
      </c>
      <c r="L226" s="5"/>
      <c r="M226" s="3">
        <v>21913</v>
      </c>
      <c r="N226" s="5"/>
      <c r="O226" s="3">
        <v>21923</v>
      </c>
      <c r="P226" s="10"/>
      <c r="Q226" s="11"/>
      <c r="R226" s="10"/>
      <c r="S226" s="11"/>
    </row>
    <row r="227" spans="1:19">
      <c r="A227" s="115" t="s">
        <v>23</v>
      </c>
      <c r="B227" s="115"/>
      <c r="C227" s="115"/>
      <c r="D227" s="5"/>
      <c r="E227" s="3">
        <v>21824</v>
      </c>
      <c r="F227" s="5"/>
      <c r="G227" s="3">
        <v>21834</v>
      </c>
      <c r="H227" s="5"/>
      <c r="I227" s="3">
        <v>21884</v>
      </c>
      <c r="J227" s="5"/>
      <c r="K227" s="3">
        <v>21894</v>
      </c>
      <c r="L227" s="5"/>
      <c r="M227" s="3">
        <v>21914</v>
      </c>
      <c r="N227" s="5"/>
      <c r="O227" s="3">
        <v>21924</v>
      </c>
      <c r="P227" s="10"/>
      <c r="Q227" s="11"/>
      <c r="R227" s="10"/>
      <c r="S227" s="11"/>
    </row>
    <row r="228" spans="1:19">
      <c r="A228" s="115" t="s">
        <v>22</v>
      </c>
      <c r="B228" s="115"/>
      <c r="C228" s="115"/>
      <c r="D228" s="5"/>
      <c r="E228" s="3">
        <v>21826</v>
      </c>
      <c r="F228" s="5"/>
      <c r="G228" s="3">
        <v>21836</v>
      </c>
      <c r="H228" s="5"/>
      <c r="I228" s="3">
        <v>21886</v>
      </c>
      <c r="J228" s="5"/>
      <c r="K228" s="3">
        <v>21896</v>
      </c>
      <c r="L228" s="5"/>
      <c r="M228" s="3">
        <v>21915</v>
      </c>
      <c r="N228" s="5"/>
      <c r="O228" s="3">
        <v>21925</v>
      </c>
      <c r="P228" s="4"/>
      <c r="Q228" s="3"/>
      <c r="R228" s="4"/>
      <c r="S228" s="3"/>
    </row>
    <row r="229" spans="1:19">
      <c r="A229" s="117" t="s">
        <v>25</v>
      </c>
      <c r="B229" s="117"/>
      <c r="C229" s="117"/>
      <c r="D229" s="14">
        <f>SUM(D223:D228)</f>
        <v>0</v>
      </c>
      <c r="E229" s="15">
        <f>SUM(D229*8.5)</f>
        <v>0</v>
      </c>
      <c r="F229" s="14">
        <f>SUM(F223:F228)</f>
        <v>0</v>
      </c>
      <c r="G229" s="15">
        <f>SUM(F229*10)</f>
        <v>0</v>
      </c>
      <c r="H229" s="14">
        <f>SUM(H223:H228)</f>
        <v>0</v>
      </c>
      <c r="I229" s="15">
        <f>SUM(H229*7)</f>
        <v>0</v>
      </c>
      <c r="J229" s="14">
        <f>SUM(J223:J228)</f>
        <v>0</v>
      </c>
      <c r="K229" s="15">
        <f>SUM(J229*8)</f>
        <v>0</v>
      </c>
      <c r="L229" s="14">
        <f>SUM(L223:L228)</f>
        <v>0</v>
      </c>
      <c r="M229" s="15">
        <f>SUM(L229*8.5)</f>
        <v>0</v>
      </c>
      <c r="N229" s="14">
        <f>SUM(N223:N228)</f>
        <v>0</v>
      </c>
      <c r="O229" s="15">
        <f>SUM(N229*10)</f>
        <v>0</v>
      </c>
      <c r="P229" s="3"/>
      <c r="Q229" s="9"/>
      <c r="R229" s="3"/>
      <c r="S229" s="9"/>
    </row>
    <row r="231" spans="1:19">
      <c r="O231" s="51">
        <f>SUM(E229,G229,I229,K229,M229,O229)</f>
        <v>0</v>
      </c>
    </row>
    <row r="233" spans="1:19">
      <c r="A233" s="118" t="s">
        <v>193</v>
      </c>
      <c r="B233" s="119"/>
      <c r="C233" s="119"/>
      <c r="D233" s="119"/>
      <c r="E233" s="119"/>
      <c r="F233" s="119"/>
      <c r="G233" s="119"/>
      <c r="H233" s="119"/>
      <c r="I233" s="119"/>
      <c r="J233" s="119"/>
      <c r="K233" s="119"/>
      <c r="L233" s="119"/>
      <c r="M233" s="119"/>
      <c r="N233" s="119"/>
      <c r="O233" s="119"/>
    </row>
    <row r="234" spans="1:19">
      <c r="A234" s="119"/>
      <c r="B234" s="119"/>
      <c r="C234" s="119"/>
      <c r="D234" s="119"/>
      <c r="E234" s="119"/>
      <c r="F234" s="119"/>
      <c r="G234" s="119"/>
      <c r="H234" s="119"/>
      <c r="I234" s="119"/>
      <c r="J234" s="119"/>
      <c r="K234" s="119"/>
      <c r="L234" s="119"/>
      <c r="M234" s="119"/>
      <c r="N234" s="119"/>
      <c r="O234" s="119"/>
    </row>
    <row r="235" spans="1:19" ht="16" customHeight="1">
      <c r="A235" s="113" t="s">
        <v>194</v>
      </c>
      <c r="B235" s="113"/>
      <c r="C235" s="113"/>
      <c r="D235" s="113"/>
      <c r="E235" s="113"/>
      <c r="F235" s="113"/>
      <c r="G235" s="113"/>
      <c r="H235" s="113"/>
      <c r="I235" s="113"/>
      <c r="J235" s="113"/>
      <c r="K235" s="113"/>
      <c r="L235" s="113"/>
      <c r="M235" s="113"/>
      <c r="N235" s="113"/>
      <c r="O235" s="113"/>
    </row>
    <row r="236" spans="1:19">
      <c r="A236" s="113"/>
      <c r="B236" s="113"/>
      <c r="C236" s="113"/>
      <c r="D236" s="113"/>
      <c r="E236" s="113"/>
      <c r="F236" s="113"/>
      <c r="G236" s="113"/>
      <c r="H236" s="113"/>
      <c r="I236" s="113"/>
      <c r="J236" s="113"/>
      <c r="K236" s="113"/>
      <c r="L236" s="113"/>
      <c r="M236" s="113"/>
      <c r="N236" s="113"/>
      <c r="O236" s="113"/>
    </row>
    <row r="238" spans="1:19" ht="19" customHeight="1">
      <c r="A238" s="112" t="s">
        <v>195</v>
      </c>
      <c r="B238" s="112"/>
      <c r="C238" s="112"/>
      <c r="D238" s="112"/>
      <c r="E238" s="112"/>
      <c r="F238" s="53"/>
      <c r="G238" s="114" t="s">
        <v>60</v>
      </c>
      <c r="H238" s="114"/>
      <c r="I238" s="114"/>
      <c r="J238" s="114"/>
      <c r="K238" s="114"/>
    </row>
    <row r="239" spans="1:19" ht="39">
      <c r="A239" s="59" t="s">
        <v>196</v>
      </c>
      <c r="B239" s="40" t="s">
        <v>11</v>
      </c>
      <c r="C239" s="12" t="s">
        <v>197</v>
      </c>
      <c r="D239" s="40" t="s">
        <v>11</v>
      </c>
      <c r="E239" s="12" t="s">
        <v>198</v>
      </c>
      <c r="F239" s="10"/>
      <c r="G239" s="59" t="s">
        <v>199</v>
      </c>
      <c r="H239" s="40" t="s">
        <v>11</v>
      </c>
      <c r="I239" s="12" t="s">
        <v>84</v>
      </c>
      <c r="J239" s="40" t="s">
        <v>11</v>
      </c>
      <c r="K239" s="12" t="s">
        <v>66</v>
      </c>
    </row>
    <row r="240" spans="1:19">
      <c r="A240" s="60" t="s">
        <v>20</v>
      </c>
      <c r="B240" s="5"/>
      <c r="C240" s="3">
        <v>40036</v>
      </c>
      <c r="D240" s="5"/>
      <c r="E240" s="3">
        <v>40041</v>
      </c>
      <c r="F240" s="10"/>
      <c r="G240" s="60" t="s">
        <v>201</v>
      </c>
      <c r="H240" s="5"/>
      <c r="I240" s="3">
        <v>30562</v>
      </c>
      <c r="J240" s="5"/>
      <c r="K240" s="3">
        <v>30572</v>
      </c>
    </row>
    <row r="241" spans="1:11">
      <c r="A241" s="60" t="s">
        <v>19</v>
      </c>
      <c r="B241" s="5"/>
      <c r="C241" s="3">
        <v>40037</v>
      </c>
      <c r="D241" s="5"/>
      <c r="E241" s="3">
        <v>40042</v>
      </c>
      <c r="F241" s="4"/>
      <c r="G241" s="60" t="s">
        <v>166</v>
      </c>
      <c r="H241" s="5"/>
      <c r="I241" s="3">
        <v>30563</v>
      </c>
      <c r="J241" s="5"/>
      <c r="K241" s="3">
        <v>30573</v>
      </c>
    </row>
    <row r="242" spans="1:11">
      <c r="A242" s="13" t="s">
        <v>25</v>
      </c>
      <c r="B242" s="14">
        <f>SUM(B240,B241)</f>
        <v>0</v>
      </c>
      <c r="C242" s="15">
        <f>SUM(B242*11.5)</f>
        <v>0</v>
      </c>
      <c r="D242" s="14">
        <f>SUM(D240,D241)</f>
        <v>0</v>
      </c>
      <c r="E242" s="15">
        <f>SUM(D242*13)</f>
        <v>0</v>
      </c>
      <c r="F242" s="3"/>
      <c r="G242" s="13" t="s">
        <v>25</v>
      </c>
      <c r="H242" s="14">
        <f>SUM(H240,H241)</f>
        <v>0</v>
      </c>
      <c r="I242" s="15">
        <f>SUM(H242*22.5)</f>
        <v>0</v>
      </c>
      <c r="J242" s="14">
        <f>SUM(J240,J241)</f>
        <v>0</v>
      </c>
      <c r="K242" s="15">
        <f>SUM(J242*25)</f>
        <v>0</v>
      </c>
    </row>
    <row r="244" spans="1:11" ht="18">
      <c r="A244" s="112" t="s">
        <v>202</v>
      </c>
      <c r="B244" s="112"/>
      <c r="C244" s="112"/>
      <c r="D244" s="112"/>
      <c r="E244" s="112"/>
    </row>
    <row r="245" spans="1:11" ht="39">
      <c r="A245" s="59" t="s">
        <v>203</v>
      </c>
      <c r="B245" s="40" t="s">
        <v>11</v>
      </c>
      <c r="C245" s="12" t="s">
        <v>204</v>
      </c>
      <c r="D245" s="40" t="s">
        <v>11</v>
      </c>
      <c r="E245" s="12" t="s">
        <v>205</v>
      </c>
    </row>
    <row r="246" spans="1:11">
      <c r="A246" s="60" t="s">
        <v>19</v>
      </c>
      <c r="B246" s="5"/>
      <c r="C246" s="3">
        <v>24032</v>
      </c>
      <c r="D246" s="5"/>
      <c r="E246" s="3">
        <v>24042</v>
      </c>
    </row>
    <row r="247" spans="1:11">
      <c r="A247" s="60" t="s">
        <v>20</v>
      </c>
      <c r="B247" s="5"/>
      <c r="C247" s="3">
        <v>24033</v>
      </c>
      <c r="D247" s="5"/>
      <c r="E247" s="3">
        <v>24043</v>
      </c>
    </row>
    <row r="248" spans="1:11">
      <c r="A248" s="13" t="s">
        <v>25</v>
      </c>
      <c r="B248" s="14">
        <f>SUM(B246,B247)</f>
        <v>0</v>
      </c>
      <c r="C248" s="15">
        <f>SUM(B248*20)</f>
        <v>0</v>
      </c>
      <c r="D248" s="14">
        <f>SUM(D246,D247)</f>
        <v>0</v>
      </c>
      <c r="E248" s="15">
        <f>SUM(D248*22.5)</f>
        <v>0</v>
      </c>
    </row>
    <row r="250" spans="1:11" ht="18" customHeight="1">
      <c r="A250" s="112" t="s">
        <v>206</v>
      </c>
      <c r="B250" s="112"/>
      <c r="C250" s="112"/>
      <c r="D250" s="112"/>
      <c r="E250" s="112"/>
      <c r="F250" s="112"/>
      <c r="G250" s="112"/>
    </row>
    <row r="251" spans="1:11" ht="39">
      <c r="A251" s="59" t="s">
        <v>203</v>
      </c>
      <c r="B251" s="40" t="s">
        <v>11</v>
      </c>
      <c r="C251" s="12" t="s">
        <v>207</v>
      </c>
      <c r="D251" s="40" t="s">
        <v>11</v>
      </c>
      <c r="E251" s="12" t="s">
        <v>208</v>
      </c>
      <c r="F251" s="40" t="s">
        <v>11</v>
      </c>
      <c r="G251" s="12" t="s">
        <v>209</v>
      </c>
    </row>
    <row r="252" spans="1:11">
      <c r="A252" s="60" t="s">
        <v>18</v>
      </c>
      <c r="B252" s="5"/>
      <c r="C252" s="3">
        <v>24070</v>
      </c>
      <c r="D252" s="5"/>
      <c r="E252" s="3">
        <v>24080</v>
      </c>
      <c r="F252" s="3" t="s">
        <v>210</v>
      </c>
      <c r="G252" s="3" t="s">
        <v>24</v>
      </c>
    </row>
    <row r="253" spans="1:11">
      <c r="A253" s="60" t="s">
        <v>35</v>
      </c>
      <c r="B253" s="5"/>
      <c r="C253" s="3">
        <v>24071</v>
      </c>
      <c r="D253" s="3" t="s">
        <v>210</v>
      </c>
      <c r="E253" s="3" t="s">
        <v>24</v>
      </c>
      <c r="F253" s="5"/>
      <c r="G253" s="3">
        <v>25001</v>
      </c>
    </row>
    <row r="254" spans="1:11">
      <c r="A254" s="60" t="s">
        <v>19</v>
      </c>
      <c r="B254" s="5"/>
      <c r="C254" s="3">
        <v>24072</v>
      </c>
      <c r="D254" s="5"/>
      <c r="E254" s="3">
        <v>24082</v>
      </c>
      <c r="F254" s="3" t="s">
        <v>210</v>
      </c>
      <c r="G254" s="3" t="s">
        <v>24</v>
      </c>
    </row>
    <row r="255" spans="1:11">
      <c r="A255" s="60" t="s">
        <v>20</v>
      </c>
      <c r="B255" s="5"/>
      <c r="C255" s="3">
        <v>24073</v>
      </c>
      <c r="D255" s="5"/>
      <c r="E255" s="3">
        <v>24083</v>
      </c>
      <c r="F255" s="5"/>
      <c r="G255" s="3">
        <v>25003</v>
      </c>
    </row>
    <row r="256" spans="1:11">
      <c r="A256" s="13" t="s">
        <v>25</v>
      </c>
      <c r="B256" s="14">
        <f>SUM(B252,B253,B255,B254)</f>
        <v>0</v>
      </c>
      <c r="C256" s="15">
        <f>SUM(B256*22.5)</f>
        <v>0</v>
      </c>
      <c r="D256" s="14">
        <f>SUM(D252,D253,D255,D254)</f>
        <v>0</v>
      </c>
      <c r="E256" s="15">
        <f>SUM(D256*25)</f>
        <v>0</v>
      </c>
      <c r="F256" s="14">
        <f>SUM(F252,F253,F255,F254)</f>
        <v>0</v>
      </c>
      <c r="G256" s="15">
        <f>SUM(F256*30)</f>
        <v>0</v>
      </c>
    </row>
    <row r="258" spans="1:19" ht="18" customHeight="1">
      <c r="A258" s="112" t="s">
        <v>211</v>
      </c>
      <c r="B258" s="112"/>
      <c r="C258" s="112"/>
      <c r="D258" s="112"/>
      <c r="E258" s="112"/>
      <c r="F258" s="112"/>
      <c r="G258" s="112"/>
      <c r="H258" s="112"/>
      <c r="I258" s="112"/>
      <c r="J258" s="112"/>
      <c r="K258" s="112"/>
    </row>
    <row r="259" spans="1:19" ht="42">
      <c r="A259" s="59" t="s">
        <v>212</v>
      </c>
      <c r="B259" s="40" t="s">
        <v>11</v>
      </c>
      <c r="C259" s="12" t="s">
        <v>213</v>
      </c>
      <c r="D259" s="40" t="s">
        <v>11</v>
      </c>
      <c r="E259" s="12" t="s">
        <v>214</v>
      </c>
      <c r="F259" s="40" t="s">
        <v>11</v>
      </c>
      <c r="G259" s="12" t="s">
        <v>215</v>
      </c>
      <c r="H259" s="40" t="s">
        <v>11</v>
      </c>
      <c r="I259" s="12" t="s">
        <v>216</v>
      </c>
      <c r="J259" s="40" t="s">
        <v>11</v>
      </c>
      <c r="K259" s="12" t="s">
        <v>217</v>
      </c>
    </row>
    <row r="260" spans="1:19">
      <c r="A260" s="60" t="s">
        <v>18</v>
      </c>
      <c r="B260" s="3" t="s">
        <v>210</v>
      </c>
      <c r="C260" s="3" t="s">
        <v>24</v>
      </c>
      <c r="D260" s="5"/>
      <c r="E260" s="3">
        <v>41405</v>
      </c>
      <c r="F260" s="5"/>
      <c r="G260" s="3">
        <v>41410</v>
      </c>
      <c r="H260" s="3" t="s">
        <v>210</v>
      </c>
      <c r="I260" s="3" t="s">
        <v>24</v>
      </c>
      <c r="J260" s="3" t="s">
        <v>210</v>
      </c>
      <c r="K260" s="3" t="s">
        <v>24</v>
      </c>
    </row>
    <row r="261" spans="1:19">
      <c r="A261" s="60" t="s">
        <v>19</v>
      </c>
      <c r="B261" s="5"/>
      <c r="C261" s="3">
        <v>41401</v>
      </c>
      <c r="D261" s="5"/>
      <c r="E261" s="3">
        <v>41406</v>
      </c>
      <c r="F261" s="3" t="s">
        <v>210</v>
      </c>
      <c r="G261" s="3" t="s">
        <v>24</v>
      </c>
      <c r="H261" s="5"/>
      <c r="I261" s="3">
        <v>41416</v>
      </c>
      <c r="J261" s="5"/>
      <c r="K261" s="3">
        <v>41421</v>
      </c>
    </row>
    <row r="262" spans="1:19">
      <c r="A262" s="13" t="s">
        <v>25</v>
      </c>
      <c r="B262" s="14">
        <f>SUM(B261)</f>
        <v>0</v>
      </c>
      <c r="C262" s="15">
        <f>SUM(B262*12.5)</f>
        <v>0</v>
      </c>
      <c r="D262" s="14">
        <f>SUM(D260,D261)</f>
        <v>0</v>
      </c>
      <c r="E262" s="15">
        <f>SUM(D262*13.5)</f>
        <v>0</v>
      </c>
      <c r="F262" s="14">
        <f>SUM(F260)</f>
        <v>0</v>
      </c>
      <c r="G262" s="15">
        <f>SUM(F262*15)</f>
        <v>0</v>
      </c>
      <c r="H262" s="14">
        <f>SUM(H261)</f>
        <v>0</v>
      </c>
      <c r="I262" s="15">
        <f>SUM(H262*17.5)</f>
        <v>0</v>
      </c>
      <c r="J262" s="14">
        <f>SUM(J261)</f>
        <v>0</v>
      </c>
      <c r="K262" s="15">
        <f>SUM(J262*20)</f>
        <v>0</v>
      </c>
    </row>
    <row r="264" spans="1:19" ht="18">
      <c r="A264" s="112" t="s">
        <v>218</v>
      </c>
      <c r="B264" s="112"/>
      <c r="C264" s="112"/>
      <c r="D264" s="112"/>
      <c r="E264" s="112"/>
      <c r="F264" s="112"/>
      <c r="G264" s="112"/>
      <c r="H264" s="112"/>
      <c r="I264" s="112"/>
      <c r="J264" s="112"/>
      <c r="K264" s="112"/>
    </row>
    <row r="265" spans="1:19" ht="42">
      <c r="A265" s="59" t="s">
        <v>212</v>
      </c>
      <c r="B265" s="40" t="s">
        <v>11</v>
      </c>
      <c r="C265" s="12" t="s">
        <v>219</v>
      </c>
      <c r="D265" s="40" t="s">
        <v>11</v>
      </c>
      <c r="E265" s="12" t="s">
        <v>220</v>
      </c>
      <c r="F265" s="40" t="s">
        <v>11</v>
      </c>
      <c r="G265" s="12" t="s">
        <v>221</v>
      </c>
      <c r="H265" s="40" t="s">
        <v>11</v>
      </c>
      <c r="I265" s="12" t="s">
        <v>222</v>
      </c>
      <c r="J265" s="40" t="s">
        <v>11</v>
      </c>
      <c r="K265" s="12" t="s">
        <v>223</v>
      </c>
    </row>
    <row r="266" spans="1:19">
      <c r="A266" s="60" t="s">
        <v>18</v>
      </c>
      <c r="B266" s="5"/>
      <c r="C266" s="3">
        <v>41440</v>
      </c>
      <c r="D266" s="3" t="s">
        <v>210</v>
      </c>
      <c r="E266" s="3" t="s">
        <v>24</v>
      </c>
      <c r="F266" s="5"/>
      <c r="G266" s="3">
        <v>41450</v>
      </c>
      <c r="H266" s="3" t="s">
        <v>210</v>
      </c>
      <c r="I266" s="3" t="s">
        <v>24</v>
      </c>
      <c r="J266" s="5"/>
      <c r="K266" s="3">
        <v>41460</v>
      </c>
    </row>
    <row r="267" spans="1:19">
      <c r="A267" s="60" t="s">
        <v>19</v>
      </c>
      <c r="B267" s="5"/>
      <c r="C267" s="3">
        <v>41441</v>
      </c>
      <c r="D267" s="5"/>
      <c r="E267" s="3">
        <v>41446</v>
      </c>
      <c r="F267" s="5"/>
      <c r="G267" s="3">
        <v>41451</v>
      </c>
      <c r="H267" s="5"/>
      <c r="I267" s="3">
        <v>41456</v>
      </c>
      <c r="J267" s="5"/>
      <c r="K267" s="3">
        <v>41461</v>
      </c>
    </row>
    <row r="268" spans="1:19">
      <c r="A268" s="13" t="s">
        <v>25</v>
      </c>
      <c r="B268" s="14">
        <f>SUM(B267,B266)</f>
        <v>0</v>
      </c>
      <c r="C268" s="15">
        <f>SUM(B268*13)</f>
        <v>0</v>
      </c>
      <c r="D268" s="14">
        <f>SUM(D266,D267)</f>
        <v>0</v>
      </c>
      <c r="E268" s="15">
        <f>SUM(D268*15)</f>
        <v>0</v>
      </c>
      <c r="F268" s="14">
        <f>SUM(F266:F267)</f>
        <v>0</v>
      </c>
      <c r="G268" s="15">
        <f>SUM(F268*17.5)</f>
        <v>0</v>
      </c>
      <c r="H268" s="14">
        <f>SUM(H267)</f>
        <v>0</v>
      </c>
      <c r="I268" s="15">
        <f>SUM(H268*20)</f>
        <v>0</v>
      </c>
      <c r="J268" s="14">
        <f>SUM(J267,J266)</f>
        <v>0</v>
      </c>
      <c r="K268" s="15">
        <f>SUM(J268*22.5)</f>
        <v>0</v>
      </c>
    </row>
    <row r="270" spans="1:19" ht="18" customHeight="1">
      <c r="A270" s="112" t="s">
        <v>224</v>
      </c>
      <c r="B270" s="112"/>
      <c r="C270" s="112"/>
      <c r="D270" s="112"/>
      <c r="E270" s="112"/>
      <c r="F270" s="112"/>
      <c r="G270" s="112"/>
      <c r="H270" s="112"/>
      <c r="I270" s="112"/>
      <c r="J270" s="112"/>
      <c r="K270" s="112"/>
      <c r="L270" s="112"/>
      <c r="M270" s="112"/>
      <c r="N270" s="112"/>
      <c r="O270" s="112"/>
      <c r="P270" s="112"/>
      <c r="Q270" s="112"/>
      <c r="R270" s="112"/>
      <c r="S270" s="112"/>
    </row>
    <row r="271" spans="1:19" ht="39">
      <c r="A271" s="59" t="s">
        <v>225</v>
      </c>
      <c r="B271" s="40" t="s">
        <v>11</v>
      </c>
      <c r="C271" s="12" t="s">
        <v>12</v>
      </c>
      <c r="D271" s="40" t="s">
        <v>11</v>
      </c>
      <c r="E271" s="12" t="s">
        <v>39</v>
      </c>
      <c r="F271" s="40" t="s">
        <v>11</v>
      </c>
      <c r="G271" s="12" t="s">
        <v>101</v>
      </c>
      <c r="H271" s="40" t="s">
        <v>11</v>
      </c>
      <c r="I271" s="12" t="s">
        <v>13</v>
      </c>
      <c r="J271" s="40" t="s">
        <v>11</v>
      </c>
      <c r="K271" s="12" t="s">
        <v>14</v>
      </c>
      <c r="L271" s="40" t="s">
        <v>11</v>
      </c>
      <c r="M271" s="12" t="s">
        <v>15</v>
      </c>
      <c r="N271" s="40" t="s">
        <v>11</v>
      </c>
      <c r="O271" s="12" t="s">
        <v>16</v>
      </c>
      <c r="P271" s="40" t="s">
        <v>11</v>
      </c>
      <c r="Q271" s="12" t="s">
        <v>275</v>
      </c>
      <c r="R271" s="40" t="s">
        <v>11</v>
      </c>
      <c r="S271" s="12" t="s">
        <v>276</v>
      </c>
    </row>
    <row r="272" spans="1:19">
      <c r="A272" s="60" t="s">
        <v>35</v>
      </c>
      <c r="B272" s="5"/>
      <c r="C272" s="3">
        <v>41071</v>
      </c>
      <c r="D272" s="5"/>
      <c r="E272" s="3">
        <v>41081</v>
      </c>
      <c r="F272" s="5"/>
      <c r="G272" s="3">
        <v>41091</v>
      </c>
      <c r="H272" s="5"/>
      <c r="I272" s="3">
        <v>41101</v>
      </c>
      <c r="J272" s="5"/>
      <c r="K272" s="3">
        <v>41111</v>
      </c>
      <c r="L272" s="5"/>
      <c r="M272" s="3">
        <v>41171</v>
      </c>
      <c r="N272" s="5"/>
      <c r="O272" s="3">
        <v>41121</v>
      </c>
      <c r="P272" s="5"/>
      <c r="Q272" s="3">
        <v>41161</v>
      </c>
      <c r="R272" s="5"/>
      <c r="S272" s="3">
        <v>41131</v>
      </c>
    </row>
    <row r="273" spans="1:19">
      <c r="A273" s="60" t="s">
        <v>226</v>
      </c>
      <c r="B273" s="3" t="s">
        <v>210</v>
      </c>
      <c r="C273" s="3" t="s">
        <v>24</v>
      </c>
      <c r="D273" s="5"/>
      <c r="E273" s="3">
        <v>41088</v>
      </c>
      <c r="F273" s="5"/>
      <c r="G273" s="3">
        <v>41098</v>
      </c>
      <c r="H273" s="3" t="s">
        <v>210</v>
      </c>
      <c r="I273" s="3" t="s">
        <v>24</v>
      </c>
      <c r="J273" s="5"/>
      <c r="K273" s="3">
        <v>41118</v>
      </c>
      <c r="L273" s="3" t="s">
        <v>210</v>
      </c>
      <c r="M273" s="3" t="s">
        <v>24</v>
      </c>
      <c r="N273" s="5"/>
      <c r="O273" s="3">
        <v>41128</v>
      </c>
      <c r="P273" s="5"/>
      <c r="Q273" s="3">
        <v>41168</v>
      </c>
      <c r="R273" s="3" t="s">
        <v>210</v>
      </c>
      <c r="S273" s="3" t="s">
        <v>24</v>
      </c>
    </row>
    <row r="274" spans="1:19">
      <c r="A274" s="13" t="s">
        <v>25</v>
      </c>
      <c r="B274" s="14">
        <f>SUM(B272)</f>
        <v>0</v>
      </c>
      <c r="C274" s="15">
        <f>SUM(B274*10)</f>
        <v>0</v>
      </c>
      <c r="D274" s="14">
        <f>SUM(D272,D273)</f>
        <v>0</v>
      </c>
      <c r="E274" s="15">
        <f>SUM(D274*13.5)</f>
        <v>0</v>
      </c>
      <c r="F274" s="14">
        <f>SUM(F272:F273)</f>
        <v>0</v>
      </c>
      <c r="G274" s="15">
        <f>SUM(F274*15)</f>
        <v>0</v>
      </c>
      <c r="H274" s="14">
        <f>SUM(H272)</f>
        <v>0</v>
      </c>
      <c r="I274" s="15">
        <f>SUM(H274*16.5)</f>
        <v>0</v>
      </c>
      <c r="J274" s="14">
        <f>SUM(J273,J272)</f>
        <v>0</v>
      </c>
      <c r="K274" s="15">
        <f>SUM(J274*17.5)</f>
        <v>0</v>
      </c>
      <c r="L274" s="14">
        <f>SUM(L272,L273)</f>
        <v>0</v>
      </c>
      <c r="M274" s="15">
        <f>SUM(L274*20)</f>
        <v>0</v>
      </c>
      <c r="N274" s="14">
        <f>SUM(N272:N273)</f>
        <v>0</v>
      </c>
      <c r="O274" s="15">
        <f>SUM(N274*21.5)</f>
        <v>0</v>
      </c>
      <c r="P274" s="14">
        <f>SUM(P272:P273)</f>
        <v>0</v>
      </c>
      <c r="Q274" s="15">
        <f>SUM(P274*27)</f>
        <v>0</v>
      </c>
      <c r="R274" s="14">
        <f>SUM(R272)</f>
        <v>0</v>
      </c>
      <c r="S274" s="15">
        <f>SUM(R274*28.5)</f>
        <v>0</v>
      </c>
    </row>
    <row r="276" spans="1:19" ht="18" customHeight="1">
      <c r="A276" s="112" t="s">
        <v>227</v>
      </c>
      <c r="B276" s="112"/>
      <c r="C276" s="112"/>
      <c r="D276" s="112"/>
      <c r="E276" s="112"/>
      <c r="F276" s="112"/>
      <c r="G276" s="112"/>
      <c r="H276" s="112"/>
      <c r="I276" s="112"/>
      <c r="J276" s="53"/>
      <c r="K276" s="53"/>
    </row>
    <row r="277" spans="1:19" ht="39">
      <c r="A277" s="59" t="s">
        <v>225</v>
      </c>
      <c r="B277" s="40" t="s">
        <v>11</v>
      </c>
      <c r="C277" s="12" t="s">
        <v>40</v>
      </c>
      <c r="D277" s="40" t="s">
        <v>11</v>
      </c>
      <c r="E277" s="12" t="s">
        <v>13</v>
      </c>
      <c r="F277" s="40" t="s">
        <v>11</v>
      </c>
      <c r="G277" s="12" t="s">
        <v>14</v>
      </c>
      <c r="H277" s="40" t="s">
        <v>11</v>
      </c>
      <c r="I277" s="12" t="s">
        <v>229</v>
      </c>
      <c r="J277" s="10"/>
      <c r="K277" s="11"/>
    </row>
    <row r="278" spans="1:19">
      <c r="A278" s="60" t="s">
        <v>226</v>
      </c>
      <c r="B278" s="5"/>
      <c r="C278" s="3">
        <v>41440</v>
      </c>
      <c r="D278" s="3" t="s">
        <v>210</v>
      </c>
      <c r="E278" s="3" t="s">
        <v>24</v>
      </c>
      <c r="F278" s="5"/>
      <c r="G278" s="3">
        <v>41450</v>
      </c>
      <c r="H278" s="3" t="s">
        <v>210</v>
      </c>
      <c r="I278" s="3" t="s">
        <v>24</v>
      </c>
      <c r="J278" s="4"/>
      <c r="K278" s="3"/>
    </row>
    <row r="279" spans="1:19">
      <c r="A279" s="60" t="s">
        <v>228</v>
      </c>
      <c r="B279" s="5"/>
      <c r="C279" s="3">
        <v>41441</v>
      </c>
      <c r="D279" s="5"/>
      <c r="E279" s="3">
        <v>41446</v>
      </c>
      <c r="F279" s="5"/>
      <c r="G279" s="3">
        <v>41451</v>
      </c>
      <c r="H279" s="5"/>
      <c r="I279" s="3">
        <v>41456</v>
      </c>
      <c r="J279" s="4"/>
      <c r="K279" s="3"/>
    </row>
    <row r="280" spans="1:19">
      <c r="A280" s="13" t="s">
        <v>25</v>
      </c>
      <c r="B280" s="14">
        <f>SUM(B278,B279)</f>
        <v>0</v>
      </c>
      <c r="C280" s="15">
        <f>SUM(B280*15)</f>
        <v>0</v>
      </c>
      <c r="D280" s="14">
        <f>SUM(D279)</f>
        <v>0</v>
      </c>
      <c r="E280" s="15">
        <f>SUM(D280*16.5)</f>
        <v>0</v>
      </c>
      <c r="F280" s="14">
        <f>SUM(F278:F279)</f>
        <v>0</v>
      </c>
      <c r="G280" s="15">
        <f>SUM(F280*17.5)</f>
        <v>0</v>
      </c>
      <c r="H280" s="14">
        <f>SUM(H279)</f>
        <v>0</v>
      </c>
      <c r="I280" s="15">
        <f>SUM(H280*21.5)</f>
        <v>0</v>
      </c>
      <c r="J280" s="3"/>
      <c r="K280" s="9"/>
    </row>
    <row r="282" spans="1:19" ht="18" customHeight="1">
      <c r="A282" s="112" t="s">
        <v>230</v>
      </c>
      <c r="B282" s="112"/>
      <c r="C282" s="112"/>
      <c r="D282" s="112"/>
      <c r="E282" s="112"/>
      <c r="F282" s="112"/>
      <c r="G282" s="112"/>
      <c r="H282" s="112"/>
      <c r="I282" s="112"/>
      <c r="J282" s="112"/>
      <c r="K282" s="112"/>
      <c r="O282" s="112" t="s">
        <v>232</v>
      </c>
      <c r="P282" s="112"/>
      <c r="Q282" s="112"/>
    </row>
    <row r="283" spans="1:19" ht="39">
      <c r="A283" s="59" t="s">
        <v>225</v>
      </c>
      <c r="B283" s="40" t="s">
        <v>11</v>
      </c>
      <c r="C283" s="12" t="s">
        <v>40</v>
      </c>
      <c r="D283" s="40" t="s">
        <v>11</v>
      </c>
      <c r="E283" s="12" t="s">
        <v>13</v>
      </c>
      <c r="F283" s="40" t="s">
        <v>11</v>
      </c>
      <c r="G283" s="12" t="s">
        <v>15</v>
      </c>
      <c r="H283" s="40" t="s">
        <v>11</v>
      </c>
      <c r="I283" s="12" t="s">
        <v>45</v>
      </c>
      <c r="J283" s="40" t="s">
        <v>11</v>
      </c>
      <c r="K283" s="12" t="s">
        <v>99</v>
      </c>
      <c r="O283" s="59" t="s">
        <v>225</v>
      </c>
      <c r="P283" s="40" t="s">
        <v>11</v>
      </c>
      <c r="Q283" s="12" t="s">
        <v>49</v>
      </c>
    </row>
    <row r="284" spans="1:19">
      <c r="A284" s="60" t="s">
        <v>226</v>
      </c>
      <c r="B284" s="5"/>
      <c r="C284" s="3">
        <v>41279</v>
      </c>
      <c r="D284" s="5"/>
      <c r="E284" s="3">
        <v>41289</v>
      </c>
      <c r="F284" s="3" t="s">
        <v>210</v>
      </c>
      <c r="G284" s="3" t="s">
        <v>24</v>
      </c>
      <c r="H284" s="3" t="s">
        <v>210</v>
      </c>
      <c r="I284" s="3" t="s">
        <v>24</v>
      </c>
      <c r="J284" s="3" t="s">
        <v>210</v>
      </c>
      <c r="K284" s="3" t="s">
        <v>24</v>
      </c>
      <c r="O284" s="60" t="s">
        <v>231</v>
      </c>
      <c r="P284" s="5"/>
      <c r="Q284" s="3">
        <v>41045</v>
      </c>
    </row>
    <row r="285" spans="1:19">
      <c r="A285" s="60" t="s">
        <v>228</v>
      </c>
      <c r="B285" s="3" t="s">
        <v>210</v>
      </c>
      <c r="C285" s="3" t="s">
        <v>24</v>
      </c>
      <c r="D285" s="3" t="s">
        <v>210</v>
      </c>
      <c r="E285" s="3" t="s">
        <v>24</v>
      </c>
      <c r="F285" s="3" t="s">
        <v>210</v>
      </c>
      <c r="G285" s="3" t="s">
        <v>24</v>
      </c>
      <c r="H285" s="5"/>
      <c r="I285" s="3">
        <v>41328</v>
      </c>
      <c r="J285" s="3" t="s">
        <v>210</v>
      </c>
      <c r="K285" s="3" t="s">
        <v>24</v>
      </c>
      <c r="O285" s="13" t="s">
        <v>25</v>
      </c>
      <c r="P285" s="14">
        <f>SUM(P284)</f>
        <v>0</v>
      </c>
      <c r="Q285" s="15">
        <f>SUM(P285*22.5)</f>
        <v>0</v>
      </c>
    </row>
    <row r="286" spans="1:19">
      <c r="A286" s="60" t="s">
        <v>231</v>
      </c>
      <c r="B286" s="5"/>
      <c r="C286" s="3">
        <v>41275</v>
      </c>
      <c r="D286" s="3" t="s">
        <v>210</v>
      </c>
      <c r="E286" s="3" t="s">
        <v>24</v>
      </c>
      <c r="F286" s="5"/>
      <c r="G286" s="3">
        <v>41335</v>
      </c>
      <c r="H286" s="3" t="s">
        <v>210</v>
      </c>
      <c r="I286" s="3" t="s">
        <v>24</v>
      </c>
      <c r="J286" s="5"/>
      <c r="K286" s="3">
        <v>41315</v>
      </c>
    </row>
    <row r="287" spans="1:19">
      <c r="A287" s="13" t="s">
        <v>25</v>
      </c>
      <c r="B287" s="14">
        <f>SUM(B286,B284)</f>
        <v>0</v>
      </c>
      <c r="C287" s="15">
        <f>SUM(B287*15)</f>
        <v>0</v>
      </c>
      <c r="D287" s="14">
        <f>SUM(D284,D286)</f>
        <v>0</v>
      </c>
      <c r="E287" s="15">
        <f>SUM(D287*16.5)</f>
        <v>0</v>
      </c>
      <c r="F287" s="14">
        <f>SUM(F284:F286)</f>
        <v>0</v>
      </c>
      <c r="G287" s="15">
        <f>SUM(F287*20)</f>
        <v>0</v>
      </c>
      <c r="H287" s="14">
        <f>SUM(H285)</f>
        <v>0</v>
      </c>
      <c r="I287" s="15">
        <f>SUM(H287*22.5)</f>
        <v>0</v>
      </c>
      <c r="J287" s="14">
        <f>SUM(J286)</f>
        <v>0</v>
      </c>
      <c r="K287" s="15">
        <f>SUM(J287*24)</f>
        <v>0</v>
      </c>
    </row>
    <row r="289" spans="1:19" ht="18" customHeight="1">
      <c r="A289" s="114" t="s">
        <v>233</v>
      </c>
      <c r="B289" s="114"/>
      <c r="C289" s="114"/>
      <c r="D289" s="114"/>
      <c r="E289" s="114"/>
      <c r="F289" s="114"/>
      <c r="G289" s="114"/>
      <c r="H289" s="114"/>
      <c r="I289" s="114"/>
      <c r="J289" s="114"/>
      <c r="K289" s="114"/>
      <c r="L289" s="114"/>
      <c r="M289" s="114"/>
      <c r="N289" s="114"/>
      <c r="O289" s="114"/>
      <c r="P289" s="53"/>
      <c r="Q289" s="53"/>
      <c r="R289" s="53"/>
      <c r="S289" s="53"/>
    </row>
    <row r="290" spans="1:19" ht="39">
      <c r="A290" s="59" t="s">
        <v>234</v>
      </c>
      <c r="B290" s="40" t="s">
        <v>11</v>
      </c>
      <c r="C290" s="12" t="s">
        <v>235</v>
      </c>
      <c r="D290" s="40" t="s">
        <v>11</v>
      </c>
      <c r="E290" s="12" t="s">
        <v>236</v>
      </c>
      <c r="F290" s="40" t="s">
        <v>11</v>
      </c>
      <c r="G290" s="12" t="s">
        <v>237</v>
      </c>
      <c r="H290" s="40" t="s">
        <v>11</v>
      </c>
      <c r="I290" s="12" t="s">
        <v>200</v>
      </c>
      <c r="J290" s="40" t="s">
        <v>11</v>
      </c>
      <c r="K290" s="12" t="s">
        <v>238</v>
      </c>
      <c r="L290" s="40" t="s">
        <v>11</v>
      </c>
      <c r="M290" s="12" t="s">
        <v>239</v>
      </c>
      <c r="N290" s="40" t="s">
        <v>11</v>
      </c>
      <c r="O290" s="12" t="s">
        <v>240</v>
      </c>
      <c r="P290" s="10"/>
      <c r="Q290" s="11"/>
      <c r="R290" s="10"/>
      <c r="S290" s="11"/>
    </row>
    <row r="291" spans="1:19" ht="32" customHeight="1">
      <c r="A291" s="61" t="s">
        <v>241</v>
      </c>
      <c r="B291" s="5"/>
      <c r="C291" s="3">
        <v>41470</v>
      </c>
      <c r="D291" s="5"/>
      <c r="E291" s="3">
        <v>41472</v>
      </c>
      <c r="F291" s="5"/>
      <c r="G291" s="3">
        <v>41474</v>
      </c>
      <c r="H291" s="5"/>
      <c r="I291" s="3">
        <v>41476</v>
      </c>
      <c r="J291" s="5"/>
      <c r="K291" s="3">
        <v>41478</v>
      </c>
      <c r="L291" s="5"/>
      <c r="M291" s="3">
        <v>41480</v>
      </c>
      <c r="N291" s="5"/>
      <c r="O291" s="3">
        <v>41482</v>
      </c>
      <c r="P291" s="4"/>
      <c r="Q291" s="3"/>
      <c r="R291" s="4"/>
      <c r="S291" s="3"/>
    </row>
    <row r="292" spans="1:19">
      <c r="A292" s="13" t="s">
        <v>25</v>
      </c>
      <c r="B292" s="14">
        <f>SUM(B291)</f>
        <v>0</v>
      </c>
      <c r="C292" s="15">
        <f>SUM(B292*12.5)</f>
        <v>0</v>
      </c>
      <c r="D292" s="14">
        <f>SUM(D291)</f>
        <v>0</v>
      </c>
      <c r="E292" s="15">
        <f>SUM(D292*13.5)</f>
        <v>0</v>
      </c>
      <c r="F292" s="14">
        <f>SUM(F291)</f>
        <v>0</v>
      </c>
      <c r="G292" s="15">
        <f>SUM(F292*15)</f>
        <v>0</v>
      </c>
      <c r="H292" s="14">
        <f>SUM(H291)</f>
        <v>0</v>
      </c>
      <c r="I292" s="15">
        <f>SUM(H292*17.5)</f>
        <v>0</v>
      </c>
      <c r="J292" s="14">
        <f>SUM(J291)</f>
        <v>0</v>
      </c>
      <c r="K292" s="15">
        <f>SUM(J292*20)</f>
        <v>0</v>
      </c>
      <c r="L292" s="14">
        <f>SUM(L291)</f>
        <v>0</v>
      </c>
      <c r="M292" s="15">
        <f>SUM(L292*21.5)</f>
        <v>0</v>
      </c>
      <c r="N292" s="14">
        <f>SUM(N291)</f>
        <v>0</v>
      </c>
      <c r="O292" s="15">
        <f>SUM(N292*22.5)</f>
        <v>0</v>
      </c>
      <c r="P292" s="3"/>
      <c r="Q292" s="9"/>
      <c r="R292" s="3"/>
      <c r="S292" s="9"/>
    </row>
    <row r="295" spans="1:19">
      <c r="A295" s="92" t="s">
        <v>163</v>
      </c>
      <c r="B295" s="92"/>
      <c r="C295" s="92"/>
      <c r="D295" s="81" t="s">
        <v>242</v>
      </c>
      <c r="E295" s="81"/>
      <c r="F295" s="81"/>
      <c r="G295" s="81"/>
      <c r="H295" s="81"/>
      <c r="I295" s="81"/>
      <c r="J295" s="81"/>
      <c r="K295" s="81"/>
      <c r="L295" s="81"/>
      <c r="M295" s="81"/>
      <c r="N295" s="81"/>
      <c r="O295" s="81"/>
      <c r="P295" s="81"/>
      <c r="Q295" s="81"/>
      <c r="R295" s="81"/>
      <c r="S295" s="81"/>
    </row>
    <row r="296" spans="1:19">
      <c r="A296" s="92"/>
      <c r="B296" s="92"/>
      <c r="C296" s="92"/>
      <c r="D296" s="81"/>
      <c r="E296" s="81"/>
      <c r="F296" s="81"/>
      <c r="G296" s="81"/>
      <c r="H296" s="81"/>
      <c r="I296" s="81"/>
      <c r="J296" s="81"/>
      <c r="K296" s="81"/>
      <c r="L296" s="81"/>
      <c r="M296" s="81"/>
      <c r="N296" s="81"/>
      <c r="O296" s="81"/>
      <c r="P296" s="81"/>
      <c r="Q296" s="81"/>
      <c r="R296" s="81"/>
      <c r="S296" s="81"/>
    </row>
    <row r="297" spans="1:19">
      <c r="A297" s="92"/>
      <c r="B297" s="92"/>
      <c r="C297" s="92"/>
    </row>
    <row r="298" spans="1:19" ht="18">
      <c r="A298" s="122" t="s">
        <v>244</v>
      </c>
      <c r="B298" s="122"/>
      <c r="C298" s="122"/>
      <c r="D298" s="122"/>
      <c r="E298" s="122"/>
      <c r="F298" s="122"/>
      <c r="G298" s="122"/>
      <c r="H298" s="122"/>
      <c r="I298" s="122"/>
      <c r="J298" s="122"/>
      <c r="K298" s="122"/>
    </row>
    <row r="299" spans="1:19" ht="39">
      <c r="A299" s="59" t="s">
        <v>243</v>
      </c>
      <c r="B299" s="40" t="s">
        <v>11</v>
      </c>
      <c r="C299" s="12" t="s">
        <v>245</v>
      </c>
      <c r="D299" s="40" t="s">
        <v>11</v>
      </c>
      <c r="E299" s="12" t="s">
        <v>141</v>
      </c>
      <c r="F299" s="40" t="s">
        <v>11</v>
      </c>
      <c r="G299" s="12" t="s">
        <v>146</v>
      </c>
      <c r="H299" s="40" t="s">
        <v>11</v>
      </c>
      <c r="I299" s="12" t="s">
        <v>246</v>
      </c>
      <c r="J299" s="40" t="s">
        <v>11</v>
      </c>
      <c r="K299" s="12" t="s">
        <v>247</v>
      </c>
    </row>
    <row r="300" spans="1:19">
      <c r="A300" s="60" t="s">
        <v>61</v>
      </c>
      <c r="B300" s="5"/>
      <c r="C300" s="3">
        <v>70021</v>
      </c>
      <c r="D300" s="5"/>
      <c r="E300" s="3">
        <v>70024</v>
      </c>
      <c r="F300" s="5"/>
      <c r="G300" s="3">
        <v>70025</v>
      </c>
      <c r="H300" s="5"/>
      <c r="I300" s="3">
        <v>70026</v>
      </c>
      <c r="J300" s="5"/>
      <c r="K300" s="3">
        <v>70027</v>
      </c>
    </row>
    <row r="301" spans="1:19">
      <c r="A301" s="13" t="s">
        <v>25</v>
      </c>
      <c r="B301" s="14">
        <f>SUM(B300)</f>
        <v>0</v>
      </c>
      <c r="C301" s="15">
        <f>SUM(B301*27.5)</f>
        <v>0</v>
      </c>
      <c r="D301" s="14">
        <f>SUM(D300)</f>
        <v>0</v>
      </c>
      <c r="E301" s="15">
        <f>SUM(D301*42.5)</f>
        <v>0</v>
      </c>
      <c r="F301" s="14">
        <f>SUM(F300)</f>
        <v>0</v>
      </c>
      <c r="G301" s="15">
        <f>SUM(F301*50)</f>
        <v>0</v>
      </c>
      <c r="H301" s="14">
        <f>SUM(H300)</f>
        <v>0</v>
      </c>
      <c r="I301" s="15">
        <f>SUM(H301*55)</f>
        <v>0</v>
      </c>
      <c r="J301" s="14">
        <f>SUM(J300)</f>
        <v>0</v>
      </c>
      <c r="K301" s="15">
        <f>SUM(J301*60)</f>
        <v>0</v>
      </c>
    </row>
    <row r="303" spans="1:19" ht="18" customHeight="1">
      <c r="A303" s="122" t="s">
        <v>248</v>
      </c>
      <c r="B303" s="122"/>
      <c r="C303" s="122"/>
      <c r="D303" s="122"/>
      <c r="E303" s="122"/>
      <c r="F303" s="122"/>
      <c r="G303" s="122"/>
      <c r="H303" s="122"/>
      <c r="I303" s="122"/>
      <c r="J303" s="122"/>
      <c r="K303" s="122"/>
      <c r="L303" s="122"/>
      <c r="M303" s="122"/>
    </row>
    <row r="304" spans="1:19" ht="39">
      <c r="A304" s="59" t="s">
        <v>243</v>
      </c>
      <c r="B304" s="40" t="s">
        <v>11</v>
      </c>
      <c r="C304" s="12" t="s">
        <v>245</v>
      </c>
      <c r="D304" s="40" t="s">
        <v>11</v>
      </c>
      <c r="E304" s="12" t="s">
        <v>249</v>
      </c>
      <c r="F304" s="40" t="s">
        <v>11</v>
      </c>
      <c r="G304" s="12" t="s">
        <v>141</v>
      </c>
      <c r="H304" s="40" t="s">
        <v>11</v>
      </c>
      <c r="I304" s="12" t="s">
        <v>146</v>
      </c>
      <c r="J304" s="40" t="s">
        <v>11</v>
      </c>
      <c r="K304" s="12" t="s">
        <v>246</v>
      </c>
      <c r="L304" s="40" t="s">
        <v>11</v>
      </c>
      <c r="M304" s="12" t="s">
        <v>247</v>
      </c>
    </row>
    <row r="305" spans="1:19">
      <c r="A305" s="60" t="s">
        <v>61</v>
      </c>
      <c r="B305" s="5"/>
      <c r="C305" s="3">
        <v>70028</v>
      </c>
      <c r="D305" s="5"/>
      <c r="E305" s="3">
        <v>70030</v>
      </c>
      <c r="F305" s="5"/>
      <c r="G305" s="3">
        <v>70031</v>
      </c>
      <c r="H305" s="5"/>
      <c r="I305" s="3">
        <v>70032</v>
      </c>
      <c r="J305" s="5"/>
      <c r="K305" s="3">
        <v>70033</v>
      </c>
      <c r="L305" s="5"/>
      <c r="M305" s="3">
        <v>70034</v>
      </c>
    </row>
    <row r="306" spans="1:19">
      <c r="A306" s="13" t="s">
        <v>25</v>
      </c>
      <c r="B306" s="14">
        <f>SUM(B305)</f>
        <v>0</v>
      </c>
      <c r="C306" s="15">
        <f>SUM(B306*27.5)</f>
        <v>0</v>
      </c>
      <c r="D306" s="14">
        <f>SUM(D305)</f>
        <v>0</v>
      </c>
      <c r="E306" s="15">
        <f>SUM(D306*40)</f>
        <v>0</v>
      </c>
      <c r="F306" s="14">
        <f>SUM(F305)</f>
        <v>0</v>
      </c>
      <c r="G306" s="15">
        <f>SUM(F306*42.5)</f>
        <v>0</v>
      </c>
      <c r="H306" s="14">
        <f>SUM(H305)</f>
        <v>0</v>
      </c>
      <c r="I306" s="15">
        <f>SUM(H306*50)</f>
        <v>0</v>
      </c>
      <c r="J306" s="14">
        <f>SUM(J305)</f>
        <v>0</v>
      </c>
      <c r="K306" s="15">
        <f>SUM(J306*55)</f>
        <v>0</v>
      </c>
      <c r="L306" s="14">
        <f>SUM(L305)</f>
        <v>0</v>
      </c>
      <c r="M306" s="15">
        <f>SUM(L306*60)</f>
        <v>0</v>
      </c>
      <c r="S306" s="27">
        <f>SUM(C242,E242,I242,K242,C248,E248,C256,E256,G256,C262,E262,G262,I262,K262,C268,E268,G268,I268,K268,C274,E274,G274,I274,K274,M274,O274,Q274,S274,C280,E280,G280,I280,C287,E287,G287,I287,K287,Q285,C292,E292,G292,I292,K292,M292,O292,C301,E301,G301,I301,K301,C306,E306,G306,I306,K306,M306)</f>
        <v>0</v>
      </c>
    </row>
    <row r="310" spans="1:19" ht="16" customHeight="1">
      <c r="A310" s="75"/>
      <c r="B310" s="75"/>
      <c r="C310" s="75"/>
      <c r="D310" s="75"/>
      <c r="E310" s="75"/>
      <c r="F310" s="123" t="s">
        <v>251</v>
      </c>
      <c r="G310" s="123"/>
      <c r="H310" s="123"/>
      <c r="I310" s="123"/>
      <c r="J310" s="123" t="s">
        <v>250</v>
      </c>
      <c r="K310" s="123"/>
      <c r="L310" s="123"/>
      <c r="M310" s="123"/>
      <c r="N310" s="123"/>
      <c r="O310" s="75"/>
      <c r="P310" s="1"/>
      <c r="Q310" s="75"/>
      <c r="R310" s="1"/>
      <c r="S310" s="1"/>
    </row>
    <row r="311" spans="1:19">
      <c r="A311" s="75"/>
      <c r="B311" s="75"/>
      <c r="C311" s="75"/>
      <c r="D311" s="75"/>
      <c r="E311" s="75"/>
      <c r="F311" s="123"/>
      <c r="G311" s="123"/>
      <c r="H311" s="123"/>
      <c r="I311" s="123"/>
      <c r="J311" s="123"/>
      <c r="K311" s="123"/>
      <c r="L311" s="123"/>
      <c r="M311" s="123"/>
      <c r="N311" s="123"/>
      <c r="O311" s="75"/>
      <c r="P311" s="1"/>
      <c r="Q311" s="75"/>
      <c r="R311" s="1"/>
      <c r="S311" s="1"/>
    </row>
    <row r="312" spans="1:19">
      <c r="A312" s="75"/>
      <c r="B312" s="75"/>
      <c r="C312" s="75"/>
      <c r="D312" s="75"/>
      <c r="E312" s="75"/>
      <c r="F312" s="123"/>
      <c r="G312" s="123"/>
      <c r="H312" s="123"/>
      <c r="I312" s="123"/>
      <c r="J312" s="123"/>
      <c r="K312" s="123"/>
      <c r="L312" s="123"/>
      <c r="M312" s="123"/>
      <c r="N312" s="123"/>
      <c r="O312" s="76" t="s">
        <v>0</v>
      </c>
      <c r="P312" s="76"/>
      <c r="Q312" s="76"/>
      <c r="R312" s="1"/>
      <c r="S312" s="1"/>
    </row>
    <row r="313" spans="1:19" ht="34" customHeight="1">
      <c r="A313" s="75"/>
      <c r="B313" s="75"/>
      <c r="C313" s="75"/>
      <c r="D313" s="75"/>
      <c r="E313" s="75"/>
      <c r="F313" s="123"/>
      <c r="G313" s="123"/>
      <c r="H313" s="123"/>
      <c r="I313" s="123"/>
      <c r="J313" s="123"/>
      <c r="K313" s="123"/>
      <c r="L313" s="123"/>
      <c r="M313" s="123"/>
      <c r="N313" s="123"/>
      <c r="O313" s="77"/>
      <c r="P313" s="77"/>
      <c r="Q313" s="77"/>
      <c r="R313" s="1"/>
      <c r="S313" s="1"/>
    </row>
    <row r="314" spans="1:19" ht="18">
      <c r="A314" s="84" t="s">
        <v>252</v>
      </c>
      <c r="B314" s="84"/>
      <c r="C314" s="84"/>
      <c r="D314" s="84"/>
      <c r="E314" s="84"/>
      <c r="F314" s="84"/>
      <c r="G314" s="84"/>
      <c r="H314" s="84"/>
      <c r="I314" s="84"/>
      <c r="J314" s="84"/>
      <c r="K314" s="84"/>
      <c r="L314" s="84"/>
      <c r="M314" s="84"/>
      <c r="N314" s="84"/>
      <c r="O314" s="84"/>
      <c r="P314" s="84"/>
      <c r="Q314" s="84"/>
      <c r="R314" s="84"/>
      <c r="S314" s="84"/>
    </row>
    <row r="315" spans="1:19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</row>
    <row r="316" spans="1:19">
      <c r="A316" s="26" t="s">
        <v>1</v>
      </c>
      <c r="B316" s="75"/>
      <c r="C316" s="75"/>
      <c r="D316" s="75"/>
      <c r="E316" s="75"/>
      <c r="F316" s="75"/>
      <c r="G316" s="75"/>
      <c r="H316" s="1"/>
      <c r="I316" s="26" t="s">
        <v>5</v>
      </c>
      <c r="J316" s="75"/>
      <c r="K316" s="75"/>
      <c r="L316" s="75"/>
      <c r="M316" s="75"/>
      <c r="N316" s="75"/>
      <c r="O316" s="75"/>
      <c r="P316" s="75"/>
      <c r="Q316" s="75"/>
      <c r="R316" s="75"/>
      <c r="S316" s="75"/>
    </row>
    <row r="317" spans="1:19">
      <c r="A317" s="26" t="s">
        <v>2</v>
      </c>
      <c r="B317" s="75"/>
      <c r="C317" s="75"/>
      <c r="D317" s="75"/>
      <c r="E317" s="75"/>
      <c r="F317" s="75"/>
      <c r="G317" s="75"/>
      <c r="H317" s="1"/>
      <c r="I317" s="26" t="s">
        <v>6</v>
      </c>
      <c r="J317" s="75"/>
      <c r="K317" s="75"/>
      <c r="L317" s="75"/>
      <c r="M317" s="75"/>
      <c r="N317" s="75"/>
      <c r="O317" s="75"/>
      <c r="P317" s="75"/>
      <c r="Q317" s="75"/>
      <c r="R317" s="75"/>
      <c r="S317" s="75"/>
    </row>
    <row r="318" spans="1:19">
      <c r="A318" s="26" t="s">
        <v>3</v>
      </c>
      <c r="B318" s="75"/>
      <c r="C318" s="75"/>
      <c r="D318" s="75"/>
      <c r="E318" s="75"/>
      <c r="F318" s="75"/>
      <c r="G318" s="75"/>
      <c r="H318" s="1"/>
      <c r="I318" s="26" t="s">
        <v>9</v>
      </c>
      <c r="J318" s="75"/>
      <c r="K318" s="75"/>
      <c r="L318" s="75"/>
      <c r="M318" s="75"/>
      <c r="N318" s="75"/>
      <c r="O318" s="75"/>
      <c r="P318" s="75"/>
      <c r="Q318" s="75"/>
      <c r="R318" s="75"/>
      <c r="S318" s="75"/>
    </row>
    <row r="319" spans="1:19">
      <c r="A319" s="26" t="s">
        <v>4</v>
      </c>
      <c r="B319" s="75"/>
      <c r="C319" s="75"/>
      <c r="D319" s="75"/>
      <c r="E319" s="75"/>
      <c r="F319" s="75"/>
      <c r="G319" s="75"/>
      <c r="H319" s="1"/>
      <c r="I319" s="26" t="s">
        <v>8</v>
      </c>
      <c r="J319" s="75"/>
      <c r="K319" s="75"/>
      <c r="L319" s="75"/>
      <c r="M319" s="75"/>
      <c r="N319" s="75"/>
      <c r="O319" s="75"/>
      <c r="P319" s="75"/>
      <c r="Q319" s="75"/>
      <c r="R319" s="75"/>
      <c r="S319" s="75"/>
    </row>
    <row r="320" spans="1:19">
      <c r="A320" s="26" t="s">
        <v>271</v>
      </c>
      <c r="B320" s="75"/>
      <c r="C320" s="75"/>
      <c r="D320" s="75"/>
      <c r="E320" s="75"/>
      <c r="F320" s="75"/>
      <c r="G320" s="75"/>
      <c r="H320" s="1"/>
      <c r="I320" s="26" t="s">
        <v>7</v>
      </c>
      <c r="J320" s="75"/>
      <c r="K320" s="75"/>
      <c r="L320" s="75"/>
      <c r="M320" s="75"/>
      <c r="N320" s="75"/>
      <c r="O320" s="75"/>
      <c r="P320" s="75"/>
      <c r="Q320" s="75"/>
      <c r="R320" s="75"/>
      <c r="S320" s="75"/>
    </row>
    <row r="322" spans="2:17" ht="31" customHeight="1">
      <c r="B322" s="124" t="s">
        <v>254</v>
      </c>
      <c r="C322" s="124"/>
      <c r="D322" s="124"/>
      <c r="E322" s="124"/>
      <c r="F322" s="125">
        <f>SUM(S99,S130,S175,Q199,Q214,S306,O231)</f>
        <v>0</v>
      </c>
      <c r="G322" s="126"/>
      <c r="H322" s="126"/>
      <c r="I322" s="126"/>
    </row>
    <row r="324" spans="2:17" ht="23" customHeight="1">
      <c r="B324" s="127" t="s">
        <v>261</v>
      </c>
      <c r="C324" s="128"/>
      <c r="D324" s="128"/>
      <c r="E324" s="128"/>
      <c r="F324" s="128"/>
      <c r="G324" s="128"/>
      <c r="H324" s="128"/>
      <c r="I324" s="128"/>
      <c r="J324" s="128"/>
      <c r="K324" s="128"/>
      <c r="L324" s="128"/>
      <c r="M324" s="128"/>
      <c r="N324" s="128"/>
      <c r="O324" s="128"/>
      <c r="P324" s="128"/>
      <c r="Q324" s="128"/>
    </row>
    <row r="325" spans="2:17" ht="23" customHeight="1">
      <c r="B325" s="62"/>
      <c r="C325" s="63" t="s">
        <v>255</v>
      </c>
      <c r="D325" s="130" t="s">
        <v>256</v>
      </c>
      <c r="E325" s="130"/>
      <c r="F325" s="130" t="s">
        <v>257</v>
      </c>
      <c r="G325" s="130"/>
      <c r="H325" s="130" t="s">
        <v>25</v>
      </c>
      <c r="I325" s="130"/>
      <c r="J325" s="50"/>
      <c r="K325" s="63" t="s">
        <v>255</v>
      </c>
      <c r="L325" s="130" t="s">
        <v>256</v>
      </c>
      <c r="M325" s="130"/>
      <c r="N325" s="130" t="s">
        <v>257</v>
      </c>
      <c r="O325" s="130"/>
      <c r="P325" s="130" t="s">
        <v>25</v>
      </c>
      <c r="Q325" s="130"/>
    </row>
    <row r="326" spans="2:17">
      <c r="B326" s="62">
        <v>1</v>
      </c>
      <c r="C326" s="70"/>
      <c r="D326" s="129"/>
      <c r="E326" s="129"/>
      <c r="F326" s="129"/>
      <c r="G326" s="129"/>
      <c r="H326" s="131">
        <f t="shared" ref="H326:H335" si="0">SUM(D326*F326)</f>
        <v>0</v>
      </c>
      <c r="I326" s="131"/>
      <c r="J326" s="62">
        <v>11</v>
      </c>
      <c r="K326" s="70"/>
      <c r="L326" s="129"/>
      <c r="M326" s="129"/>
      <c r="N326" s="129"/>
      <c r="O326" s="129"/>
      <c r="P326" s="131">
        <f>SUM(L326*N326)</f>
        <v>0</v>
      </c>
      <c r="Q326" s="131"/>
    </row>
    <row r="327" spans="2:17">
      <c r="B327" s="62">
        <v>2</v>
      </c>
      <c r="C327" s="70"/>
      <c r="D327" s="129"/>
      <c r="E327" s="129"/>
      <c r="F327" s="129"/>
      <c r="G327" s="129"/>
      <c r="H327" s="131">
        <f t="shared" si="0"/>
        <v>0</v>
      </c>
      <c r="I327" s="131"/>
      <c r="J327" s="62">
        <v>12</v>
      </c>
      <c r="K327" s="70"/>
      <c r="L327" s="129"/>
      <c r="M327" s="129"/>
      <c r="N327" s="129"/>
      <c r="O327" s="129"/>
      <c r="P327" s="131">
        <f>SUM(L327*N327)</f>
        <v>0</v>
      </c>
      <c r="Q327" s="131"/>
    </row>
    <row r="328" spans="2:17">
      <c r="B328" s="62">
        <v>3</v>
      </c>
      <c r="C328" s="70"/>
      <c r="D328" s="129"/>
      <c r="E328" s="129"/>
      <c r="F328" s="129"/>
      <c r="G328" s="129"/>
      <c r="H328" s="131">
        <f t="shared" si="0"/>
        <v>0</v>
      </c>
      <c r="I328" s="131"/>
      <c r="J328" s="62">
        <v>13</v>
      </c>
      <c r="K328" s="70"/>
      <c r="L328" s="129"/>
      <c r="M328" s="129"/>
      <c r="N328" s="129"/>
      <c r="O328" s="129"/>
      <c r="P328" s="131">
        <f>SUM(L328*N328)</f>
        <v>0</v>
      </c>
      <c r="Q328" s="131"/>
    </row>
    <row r="329" spans="2:17">
      <c r="B329" s="62">
        <v>4</v>
      </c>
      <c r="C329" s="70"/>
      <c r="D329" s="129"/>
      <c r="E329" s="129"/>
      <c r="F329" s="129"/>
      <c r="G329" s="129"/>
      <c r="H329" s="131">
        <f t="shared" si="0"/>
        <v>0</v>
      </c>
      <c r="I329" s="131"/>
      <c r="J329" s="62">
        <v>14</v>
      </c>
      <c r="K329" s="70"/>
      <c r="L329" s="129"/>
      <c r="M329" s="129"/>
      <c r="N329" s="129"/>
      <c r="O329" s="129"/>
      <c r="P329" s="131">
        <f>SUM(L329*N329)</f>
        <v>0</v>
      </c>
      <c r="Q329" s="131"/>
    </row>
    <row r="330" spans="2:17">
      <c r="B330" s="62">
        <v>5</v>
      </c>
      <c r="C330" s="70"/>
      <c r="D330" s="129"/>
      <c r="E330" s="129"/>
      <c r="F330" s="129"/>
      <c r="G330" s="129"/>
      <c r="H330" s="131">
        <f t="shared" si="0"/>
        <v>0</v>
      </c>
      <c r="I330" s="131"/>
      <c r="J330" s="62">
        <v>15</v>
      </c>
      <c r="K330" s="70"/>
      <c r="L330" s="129"/>
      <c r="M330" s="129"/>
      <c r="N330" s="129"/>
      <c r="O330" s="129"/>
      <c r="P330" s="131">
        <f>SUM(L330*N330)</f>
        <v>0</v>
      </c>
      <c r="Q330" s="131"/>
    </row>
    <row r="331" spans="2:17">
      <c r="B331" s="62">
        <v>6</v>
      </c>
      <c r="C331" s="70"/>
      <c r="D331" s="129"/>
      <c r="E331" s="129"/>
      <c r="F331" s="129"/>
      <c r="G331" s="129"/>
      <c r="H331" s="131">
        <f t="shared" si="0"/>
        <v>0</v>
      </c>
      <c r="I331" s="131"/>
      <c r="J331" s="132" t="s">
        <v>258</v>
      </c>
      <c r="K331" s="133"/>
      <c r="L331" s="133"/>
      <c r="M331" s="133"/>
      <c r="N331" s="133"/>
      <c r="O331" s="134"/>
      <c r="P331" s="135">
        <f>SUM(P326:Q330,H326:I335)</f>
        <v>0</v>
      </c>
      <c r="Q331" s="136"/>
    </row>
    <row r="332" spans="2:17">
      <c r="B332" s="62">
        <v>7</v>
      </c>
      <c r="C332" s="70"/>
      <c r="D332" s="129"/>
      <c r="E332" s="129"/>
      <c r="F332" s="129"/>
      <c r="G332" s="129"/>
      <c r="H332" s="131">
        <f t="shared" si="0"/>
        <v>0</v>
      </c>
      <c r="I332" s="131"/>
      <c r="J332" s="132" t="s">
        <v>259</v>
      </c>
      <c r="K332" s="133"/>
      <c r="L332" s="133"/>
      <c r="M332" s="133"/>
      <c r="N332" s="133"/>
      <c r="O332" s="134"/>
      <c r="P332" s="137"/>
      <c r="Q332" s="136"/>
    </row>
    <row r="333" spans="2:17">
      <c r="B333" s="62">
        <v>8</v>
      </c>
      <c r="C333" s="70"/>
      <c r="D333" s="129"/>
      <c r="E333" s="129"/>
      <c r="F333" s="129"/>
      <c r="G333" s="129"/>
      <c r="H333" s="131">
        <f t="shared" si="0"/>
        <v>0</v>
      </c>
      <c r="I333" s="131"/>
      <c r="J333" s="132" t="s">
        <v>260</v>
      </c>
      <c r="K333" s="133"/>
      <c r="L333" s="133"/>
      <c r="M333" s="133"/>
      <c r="N333" s="133"/>
      <c r="O333" s="134"/>
      <c r="P333" s="135">
        <f>SUM(P331*0.13)</f>
        <v>0</v>
      </c>
      <c r="Q333" s="136"/>
    </row>
    <row r="334" spans="2:17">
      <c r="B334" s="62">
        <v>9</v>
      </c>
      <c r="C334" s="70"/>
      <c r="D334" s="129"/>
      <c r="E334" s="129"/>
      <c r="F334" s="129"/>
      <c r="G334" s="129"/>
      <c r="H334" s="131">
        <f t="shared" si="0"/>
        <v>0</v>
      </c>
      <c r="I334" s="131"/>
      <c r="J334" s="143" t="s">
        <v>25</v>
      </c>
      <c r="K334" s="144"/>
      <c r="L334" s="144"/>
      <c r="M334" s="144"/>
      <c r="N334" s="144"/>
      <c r="O334" s="145"/>
      <c r="P334" s="146">
        <f>SUM(P331:Q333)</f>
        <v>0</v>
      </c>
      <c r="Q334" s="147"/>
    </row>
    <row r="335" spans="2:17">
      <c r="B335" s="62">
        <v>10</v>
      </c>
      <c r="C335" s="70"/>
      <c r="D335" s="129"/>
      <c r="E335" s="129"/>
      <c r="F335" s="129"/>
      <c r="G335" s="129"/>
      <c r="H335" s="131">
        <f t="shared" si="0"/>
        <v>0</v>
      </c>
      <c r="I335" s="131"/>
      <c r="J335" s="64"/>
      <c r="K335" s="64"/>
      <c r="L335" s="64"/>
      <c r="M335" s="64"/>
      <c r="N335" s="64"/>
      <c r="O335" s="64"/>
      <c r="P335" s="64"/>
      <c r="Q335" s="64"/>
    </row>
    <row r="336" spans="2:17">
      <c r="D336" s="90"/>
      <c r="E336" s="90"/>
      <c r="F336" s="90"/>
      <c r="G336" s="90"/>
      <c r="H336" s="90"/>
      <c r="I336" s="90"/>
    </row>
    <row r="337" spans="2:17">
      <c r="B337" s="148" t="s">
        <v>262</v>
      </c>
      <c r="C337" s="149"/>
      <c r="D337" s="149"/>
      <c r="E337" s="149"/>
      <c r="F337" s="149"/>
      <c r="G337" s="149"/>
      <c r="H337" s="149"/>
      <c r="I337" s="149"/>
      <c r="J337" s="149"/>
      <c r="K337" s="149"/>
      <c r="L337" s="149"/>
      <c r="M337" s="149"/>
      <c r="N337" s="149"/>
      <c r="O337" s="149"/>
      <c r="P337" s="149"/>
      <c r="Q337" s="149"/>
    </row>
    <row r="338" spans="2:17">
      <c r="B338" s="149"/>
      <c r="C338" s="149"/>
      <c r="D338" s="149"/>
      <c r="E338" s="149"/>
      <c r="F338" s="149"/>
      <c r="G338" s="149"/>
      <c r="H338" s="149"/>
      <c r="I338" s="149"/>
      <c r="J338" s="149"/>
      <c r="K338" s="149"/>
      <c r="L338" s="149"/>
      <c r="M338" s="149"/>
      <c r="N338" s="149"/>
      <c r="O338" s="149"/>
      <c r="P338" s="149"/>
      <c r="Q338" s="149"/>
    </row>
    <row r="339" spans="2:17">
      <c r="D339" s="90"/>
      <c r="E339" s="90"/>
      <c r="F339" s="90"/>
      <c r="G339" s="90"/>
      <c r="H339" s="90"/>
      <c r="I339" s="90"/>
    </row>
    <row r="340" spans="2:17">
      <c r="D340" s="90"/>
      <c r="E340" s="90"/>
      <c r="F340" s="90"/>
      <c r="G340" s="90"/>
      <c r="H340" s="90"/>
      <c r="I340" s="90"/>
    </row>
    <row r="341" spans="2:17" ht="19" thickBot="1">
      <c r="B341" s="150" t="s">
        <v>263</v>
      </c>
      <c r="C341" s="151"/>
      <c r="D341" s="151"/>
      <c r="E341" s="151"/>
      <c r="F341" s="151"/>
      <c r="G341" s="151"/>
      <c r="H341" s="151"/>
      <c r="I341" s="151"/>
      <c r="J341" s="151"/>
      <c r="K341" s="151"/>
      <c r="L341" s="151"/>
      <c r="M341" s="151"/>
      <c r="N341" s="151"/>
      <c r="O341" s="151"/>
      <c r="P341" s="151"/>
      <c r="Q341" s="151"/>
    </row>
    <row r="342" spans="2:17">
      <c r="B342" s="138" t="s">
        <v>264</v>
      </c>
      <c r="C342" s="138"/>
      <c r="D342" s="138"/>
    </row>
    <row r="343" spans="2:17">
      <c r="B343" s="69"/>
      <c r="C343" s="65" t="s">
        <v>265</v>
      </c>
      <c r="D343" s="68"/>
      <c r="E343" s="139" t="s">
        <v>266</v>
      </c>
      <c r="F343" s="139"/>
      <c r="K343" s="142" t="s">
        <v>270</v>
      </c>
      <c r="L343" s="142"/>
      <c r="M343" s="141"/>
      <c r="N343" s="141"/>
      <c r="O343" s="141"/>
      <c r="P343" s="141"/>
      <c r="Q343" s="141"/>
    </row>
    <row r="345" spans="2:17">
      <c r="B345" s="69"/>
      <c r="C345" s="65" t="s">
        <v>267</v>
      </c>
      <c r="D345" s="68"/>
      <c r="E345" s="66" t="s">
        <v>268</v>
      </c>
      <c r="F345" s="68"/>
      <c r="G345" s="140" t="s">
        <v>269</v>
      </c>
      <c r="H345" s="140"/>
      <c r="I345" s="140"/>
      <c r="K345" s="142" t="s">
        <v>277</v>
      </c>
      <c r="L345" s="142"/>
      <c r="M345" s="141"/>
      <c r="N345" s="141"/>
      <c r="O345" s="141"/>
      <c r="P345" s="141"/>
      <c r="Q345" s="141"/>
    </row>
    <row r="346" spans="2:17" ht="17" thickBot="1">
      <c r="B346" s="67"/>
      <c r="C346" s="67"/>
      <c r="D346" s="67"/>
      <c r="E346" s="67"/>
      <c r="F346" s="67"/>
      <c r="G346" s="67"/>
      <c r="H346" s="67"/>
      <c r="I346" s="67"/>
      <c r="J346" s="67"/>
      <c r="K346" s="67"/>
      <c r="L346" s="67"/>
      <c r="M346" s="67"/>
      <c r="N346" s="67"/>
      <c r="O346" s="67"/>
      <c r="P346" s="67"/>
      <c r="Q346" s="67"/>
    </row>
  </sheetData>
  <mergeCells count="258">
    <mergeCell ref="B342:D342"/>
    <mergeCell ref="E343:F343"/>
    <mergeCell ref="G345:I345"/>
    <mergeCell ref="M343:Q343"/>
    <mergeCell ref="K343:L343"/>
    <mergeCell ref="K345:L345"/>
    <mergeCell ref="M345:Q345"/>
    <mergeCell ref="P333:Q333"/>
    <mergeCell ref="J334:O334"/>
    <mergeCell ref="P334:Q334"/>
    <mergeCell ref="B337:Q338"/>
    <mergeCell ref="B341:Q341"/>
    <mergeCell ref="H340:I340"/>
    <mergeCell ref="F339:G339"/>
    <mergeCell ref="F340:G340"/>
    <mergeCell ref="H334:I334"/>
    <mergeCell ref="H335:I335"/>
    <mergeCell ref="H336:I336"/>
    <mergeCell ref="H339:I339"/>
    <mergeCell ref="D339:E339"/>
    <mergeCell ref="D340:E340"/>
    <mergeCell ref="F333:G333"/>
    <mergeCell ref="F334:G334"/>
    <mergeCell ref="F335:G335"/>
    <mergeCell ref="P330:Q330"/>
    <mergeCell ref="J331:O331"/>
    <mergeCell ref="P331:Q331"/>
    <mergeCell ref="J332:O332"/>
    <mergeCell ref="P332:Q332"/>
    <mergeCell ref="N328:O328"/>
    <mergeCell ref="P328:Q328"/>
    <mergeCell ref="L329:M329"/>
    <mergeCell ref="N329:O329"/>
    <mergeCell ref="P329:Q329"/>
    <mergeCell ref="L328:M328"/>
    <mergeCell ref="L330:M330"/>
    <mergeCell ref="J333:O333"/>
    <mergeCell ref="H326:I326"/>
    <mergeCell ref="H327:I327"/>
    <mergeCell ref="H328:I328"/>
    <mergeCell ref="H329:I329"/>
    <mergeCell ref="H330:I330"/>
    <mergeCell ref="H331:I331"/>
    <mergeCell ref="H332:I332"/>
    <mergeCell ref="H333:I333"/>
    <mergeCell ref="N330:O330"/>
    <mergeCell ref="F336:G336"/>
    <mergeCell ref="D333:E333"/>
    <mergeCell ref="D334:E334"/>
    <mergeCell ref="D335:E335"/>
    <mergeCell ref="D336:E336"/>
    <mergeCell ref="D328:E328"/>
    <mergeCell ref="D329:E329"/>
    <mergeCell ref="D330:E330"/>
    <mergeCell ref="D331:E331"/>
    <mergeCell ref="D332:E332"/>
    <mergeCell ref="F328:G328"/>
    <mergeCell ref="F329:G329"/>
    <mergeCell ref="F330:G330"/>
    <mergeCell ref="F331:G331"/>
    <mergeCell ref="F332:G332"/>
    <mergeCell ref="B322:E322"/>
    <mergeCell ref="F322:I322"/>
    <mergeCell ref="B324:Q324"/>
    <mergeCell ref="D326:E326"/>
    <mergeCell ref="D327:E327"/>
    <mergeCell ref="N325:O325"/>
    <mergeCell ref="P325:Q325"/>
    <mergeCell ref="N326:O326"/>
    <mergeCell ref="P326:Q326"/>
    <mergeCell ref="N327:O327"/>
    <mergeCell ref="P327:Q327"/>
    <mergeCell ref="D325:E325"/>
    <mergeCell ref="F325:G325"/>
    <mergeCell ref="H325:I325"/>
    <mergeCell ref="L325:M325"/>
    <mergeCell ref="L326:M326"/>
    <mergeCell ref="L327:M327"/>
    <mergeCell ref="F326:G326"/>
    <mergeCell ref="F327:G327"/>
    <mergeCell ref="B320:G320"/>
    <mergeCell ref="A310:E313"/>
    <mergeCell ref="F310:I313"/>
    <mergeCell ref="J310:N313"/>
    <mergeCell ref="J316:S316"/>
    <mergeCell ref="J317:S317"/>
    <mergeCell ref="J318:S318"/>
    <mergeCell ref="J319:S319"/>
    <mergeCell ref="J320:S320"/>
    <mergeCell ref="B317:G317"/>
    <mergeCell ref="B318:G318"/>
    <mergeCell ref="B319:G319"/>
    <mergeCell ref="Q310:Q311"/>
    <mergeCell ref="O312:Q312"/>
    <mergeCell ref="O313:Q313"/>
    <mergeCell ref="A314:S314"/>
    <mergeCell ref="B316:G316"/>
    <mergeCell ref="A303:M303"/>
    <mergeCell ref="O310:O311"/>
    <mergeCell ref="A289:O289"/>
    <mergeCell ref="D295:S296"/>
    <mergeCell ref="A295:C297"/>
    <mergeCell ref="A298:K298"/>
    <mergeCell ref="A282:K282"/>
    <mergeCell ref="O282:Q282"/>
    <mergeCell ref="A264:K264"/>
    <mergeCell ref="A270:S270"/>
    <mergeCell ref="A276:I276"/>
    <mergeCell ref="A244:E244"/>
    <mergeCell ref="A250:G250"/>
    <mergeCell ref="A258:K258"/>
    <mergeCell ref="A235:O236"/>
    <mergeCell ref="A238:E238"/>
    <mergeCell ref="G238:K238"/>
    <mergeCell ref="A223:C223"/>
    <mergeCell ref="A218:C222"/>
    <mergeCell ref="A229:C229"/>
    <mergeCell ref="A233:O234"/>
    <mergeCell ref="A228:C228"/>
    <mergeCell ref="A227:C227"/>
    <mergeCell ref="A226:C226"/>
    <mergeCell ref="A225:C225"/>
    <mergeCell ref="A224:C224"/>
    <mergeCell ref="D220:G221"/>
    <mergeCell ref="H220:K221"/>
    <mergeCell ref="L220:O221"/>
    <mergeCell ref="D218:O219"/>
    <mergeCell ref="A208:C208"/>
    <mergeCell ref="A210:C210"/>
    <mergeCell ref="J214:K214"/>
    <mergeCell ref="A214:I214"/>
    <mergeCell ref="F212:G212"/>
    <mergeCell ref="H212:I212"/>
    <mergeCell ref="J212:K212"/>
    <mergeCell ref="A213:C213"/>
    <mergeCell ref="F213:G213"/>
    <mergeCell ref="H213:I213"/>
    <mergeCell ref="J213:K213"/>
    <mergeCell ref="A212:C212"/>
    <mergeCell ref="A194:E194"/>
    <mergeCell ref="G194:K194"/>
    <mergeCell ref="F210:G210"/>
    <mergeCell ref="H210:I210"/>
    <mergeCell ref="J210:K210"/>
    <mergeCell ref="A211:C211"/>
    <mergeCell ref="F211:G211"/>
    <mergeCell ref="H211:I211"/>
    <mergeCell ref="J211:K211"/>
    <mergeCell ref="J206:K206"/>
    <mergeCell ref="J207:K207"/>
    <mergeCell ref="J208:K208"/>
    <mergeCell ref="A209:C209"/>
    <mergeCell ref="F209:G209"/>
    <mergeCell ref="H209:I209"/>
    <mergeCell ref="J209:K209"/>
    <mergeCell ref="F206:G206"/>
    <mergeCell ref="F207:G207"/>
    <mergeCell ref="F208:G208"/>
    <mergeCell ref="H206:I206"/>
    <mergeCell ref="H207:I207"/>
    <mergeCell ref="H208:I208"/>
    <mergeCell ref="A206:C206"/>
    <mergeCell ref="A207:C207"/>
    <mergeCell ref="D190:E190"/>
    <mergeCell ref="D191:E191"/>
    <mergeCell ref="P190:Q190"/>
    <mergeCell ref="D197:E197"/>
    <mergeCell ref="J197:K197"/>
    <mergeCell ref="A202:C205"/>
    <mergeCell ref="D202:K204"/>
    <mergeCell ref="P187:Q187"/>
    <mergeCell ref="P188:Q188"/>
    <mergeCell ref="P189:Q189"/>
    <mergeCell ref="P191:Q191"/>
    <mergeCell ref="D199:E199"/>
    <mergeCell ref="J199:K199"/>
    <mergeCell ref="D200:E200"/>
    <mergeCell ref="J200:K200"/>
    <mergeCell ref="D195:E195"/>
    <mergeCell ref="J195:K195"/>
    <mergeCell ref="D196:E196"/>
    <mergeCell ref="J196:K196"/>
    <mergeCell ref="D198:E198"/>
    <mergeCell ref="J198:K198"/>
    <mergeCell ref="J190:K190"/>
    <mergeCell ref="J191:K191"/>
    <mergeCell ref="J192:K192"/>
    <mergeCell ref="D192:E192"/>
    <mergeCell ref="A178:C184"/>
    <mergeCell ref="D178:S178"/>
    <mergeCell ref="A186:E186"/>
    <mergeCell ref="M186:Q186"/>
    <mergeCell ref="K163:K164"/>
    <mergeCell ref="A167:I167"/>
    <mergeCell ref="K167:S167"/>
    <mergeCell ref="A172:I172"/>
    <mergeCell ref="M163:M164"/>
    <mergeCell ref="O163:O164"/>
    <mergeCell ref="Q163:Q164"/>
    <mergeCell ref="S163:S164"/>
    <mergeCell ref="L163:L164"/>
    <mergeCell ref="N163:N164"/>
    <mergeCell ref="P163:P164"/>
    <mergeCell ref="R163:R164"/>
    <mergeCell ref="D187:E187"/>
    <mergeCell ref="G186:K186"/>
    <mergeCell ref="J187:K187"/>
    <mergeCell ref="J188:K188"/>
    <mergeCell ref="J189:K189"/>
    <mergeCell ref="D188:E188"/>
    <mergeCell ref="D189:E189"/>
    <mergeCell ref="A145:S145"/>
    <mergeCell ref="A151:S151"/>
    <mergeCell ref="A156:S156"/>
    <mergeCell ref="A161:I161"/>
    <mergeCell ref="K161:S161"/>
    <mergeCell ref="A5:S5"/>
    <mergeCell ref="B11:G11"/>
    <mergeCell ref="J7:S7"/>
    <mergeCell ref="J8:S8"/>
    <mergeCell ref="J9:S9"/>
    <mergeCell ref="J10:S10"/>
    <mergeCell ref="J11:S11"/>
    <mergeCell ref="A106:Q106"/>
    <mergeCell ref="A96:D96"/>
    <mergeCell ref="G96:K96"/>
    <mergeCell ref="B104:S104"/>
    <mergeCell ref="A72:O72"/>
    <mergeCell ref="Q72:S81"/>
    <mergeCell ref="Q83:S94"/>
    <mergeCell ref="A83:K83"/>
    <mergeCell ref="A133:Q138"/>
    <mergeCell ref="M124:S128"/>
    <mergeCell ref="A132:S132"/>
    <mergeCell ref="M112:S112"/>
    <mergeCell ref="P114:S114"/>
    <mergeCell ref="P115:S115"/>
    <mergeCell ref="A118:Q118"/>
    <mergeCell ref="A139:M139"/>
    <mergeCell ref="A1:C4"/>
    <mergeCell ref="O1:O2"/>
    <mergeCell ref="O3:Q3"/>
    <mergeCell ref="O4:Q4"/>
    <mergeCell ref="Q1:Q2"/>
    <mergeCell ref="I1:M4"/>
    <mergeCell ref="Q61:S70"/>
    <mergeCell ref="Q45:S59"/>
    <mergeCell ref="A16:S16"/>
    <mergeCell ref="B7:G7"/>
    <mergeCell ref="B8:G8"/>
    <mergeCell ref="B9:G9"/>
    <mergeCell ref="B10:G10"/>
    <mergeCell ref="A14:S14"/>
    <mergeCell ref="A45:M45"/>
    <mergeCell ref="A26:K26"/>
    <mergeCell ref="A36:I36"/>
    <mergeCell ref="A54:L54"/>
    <mergeCell ref="A61:O61"/>
  </mergeCells>
  <conditionalFormatting sqref="B18:B23 B56:B58 B261">
    <cfRule type="colorScale" priority="481">
      <colorScale>
        <cfvo type="num" val="1"/>
        <cfvo type="num" val="100"/>
        <color theme="7"/>
        <color theme="7"/>
      </colorScale>
    </cfRule>
  </conditionalFormatting>
  <conditionalFormatting sqref="B28:B33">
    <cfRule type="colorScale" priority="466">
      <colorScale>
        <cfvo type="num" val="1"/>
        <cfvo type="num" val="100"/>
        <color theme="7"/>
        <color theme="7"/>
      </colorScale>
    </cfRule>
  </conditionalFormatting>
  <conditionalFormatting sqref="B38:B42">
    <cfRule type="colorScale" priority="455">
      <colorScale>
        <cfvo type="num" val="1"/>
        <cfvo type="num" val="100"/>
        <color theme="7"/>
        <color theme="7"/>
      </colorScale>
    </cfRule>
  </conditionalFormatting>
  <conditionalFormatting sqref="B47:B51">
    <cfRule type="colorScale" priority="442">
      <colorScale>
        <cfvo type="num" val="1"/>
        <cfvo type="num" val="100"/>
        <color theme="7"/>
        <color theme="7"/>
      </colorScale>
    </cfRule>
  </conditionalFormatting>
  <conditionalFormatting sqref="B63:B69">
    <cfRule type="colorScale" priority="414">
      <colorScale>
        <cfvo type="num" val="1"/>
        <cfvo type="num" val="100"/>
        <color theme="7"/>
        <color theme="7"/>
      </colorScale>
    </cfRule>
  </conditionalFormatting>
  <conditionalFormatting sqref="B74:B80">
    <cfRule type="colorScale" priority="407">
      <colorScale>
        <cfvo type="num" val="1"/>
        <cfvo type="num" val="100"/>
        <color theme="7"/>
        <color theme="7"/>
      </colorScale>
    </cfRule>
  </conditionalFormatting>
  <conditionalFormatting sqref="B85:B93">
    <cfRule type="colorScale" priority="394">
      <colorScale>
        <cfvo type="num" val="1"/>
        <cfvo type="num" val="100"/>
        <color theme="7"/>
        <color theme="7"/>
      </colorScale>
    </cfRule>
  </conditionalFormatting>
  <conditionalFormatting sqref="B98">
    <cfRule type="colorScale" priority="387">
      <colorScale>
        <cfvo type="num" val="1"/>
        <cfvo type="num" val="100"/>
        <color theme="7"/>
        <color theme="7"/>
      </colorScale>
    </cfRule>
  </conditionalFormatting>
  <conditionalFormatting sqref="B108:B109">
    <cfRule type="colorScale" priority="383">
      <colorScale>
        <cfvo type="num" val="1"/>
        <cfvo type="num" val="100"/>
        <color theme="7"/>
        <color theme="7"/>
      </colorScale>
    </cfRule>
  </conditionalFormatting>
  <conditionalFormatting sqref="B114:B115">
    <cfRule type="colorScale" priority="375">
      <colorScale>
        <cfvo type="num" val="1"/>
        <cfvo type="num" val="100"/>
        <color theme="7"/>
        <color theme="7"/>
      </colorScale>
    </cfRule>
  </conditionalFormatting>
  <conditionalFormatting sqref="B120:B121">
    <cfRule type="colorScale" priority="362">
      <colorScale>
        <cfvo type="num" val="1"/>
        <cfvo type="num" val="100"/>
        <color theme="7"/>
        <color theme="7"/>
      </colorScale>
    </cfRule>
  </conditionalFormatting>
  <conditionalFormatting sqref="B126:B127">
    <cfRule type="colorScale" priority="354">
      <colorScale>
        <cfvo type="num" val="1"/>
        <cfvo type="num" val="100"/>
        <color theme="7"/>
        <color theme="7"/>
      </colorScale>
    </cfRule>
  </conditionalFormatting>
  <conditionalFormatting sqref="B141:B142">
    <cfRule type="colorScale" priority="345">
      <colorScale>
        <cfvo type="num" val="1"/>
        <cfvo type="num" val="100"/>
        <color theme="7"/>
        <color theme="7"/>
      </colorScale>
    </cfRule>
  </conditionalFormatting>
  <conditionalFormatting sqref="B147:B148">
    <cfRule type="colorScale" priority="332">
      <colorScale>
        <cfvo type="num" val="1"/>
        <cfvo type="num" val="100"/>
        <color theme="7"/>
        <color theme="7"/>
      </colorScale>
    </cfRule>
  </conditionalFormatting>
  <conditionalFormatting sqref="B153">
    <cfRule type="colorScale" priority="315">
      <colorScale>
        <cfvo type="num" val="1"/>
        <cfvo type="num" val="100"/>
        <color theme="7"/>
        <color theme="7"/>
      </colorScale>
    </cfRule>
  </conditionalFormatting>
  <conditionalFormatting sqref="B158">
    <cfRule type="colorScale" priority="306">
      <colorScale>
        <cfvo type="num" val="1"/>
        <cfvo type="num" val="100"/>
        <color theme="7"/>
        <color theme="7"/>
      </colorScale>
    </cfRule>
  </conditionalFormatting>
  <conditionalFormatting sqref="B163:B164">
    <cfRule type="colorScale" priority="289">
      <colorScale>
        <cfvo type="num" val="1"/>
        <cfvo type="num" val="100"/>
        <color theme="7"/>
        <color theme="7"/>
      </colorScale>
    </cfRule>
  </conditionalFormatting>
  <conditionalFormatting sqref="B169">
    <cfRule type="colorScale" priority="273">
      <colorScale>
        <cfvo type="num" val="1"/>
        <cfvo type="num" val="100"/>
        <color theme="7"/>
        <color theme="7"/>
      </colorScale>
    </cfRule>
  </conditionalFormatting>
  <conditionalFormatting sqref="B174">
    <cfRule type="colorScale" priority="264">
      <colorScale>
        <cfvo type="num" val="1"/>
        <cfvo type="num" val="100"/>
        <color theme="7"/>
        <color theme="7"/>
      </colorScale>
    </cfRule>
  </conditionalFormatting>
  <conditionalFormatting sqref="B188">
    <cfRule type="colorScale" priority="184">
      <colorScale>
        <cfvo type="num" val="1"/>
        <cfvo type="num" val="100"/>
        <color theme="7"/>
        <color theme="7"/>
      </colorScale>
    </cfRule>
  </conditionalFormatting>
  <conditionalFormatting sqref="B189">
    <cfRule type="colorScale" priority="183">
      <colorScale>
        <cfvo type="num" val="1"/>
        <cfvo type="num" val="100"/>
        <color theme="7"/>
        <color theme="7"/>
      </colorScale>
    </cfRule>
  </conditionalFormatting>
  <conditionalFormatting sqref="B190">
    <cfRule type="colorScale" priority="182">
      <colorScale>
        <cfvo type="num" val="1"/>
        <cfvo type="num" val="100"/>
        <color theme="7"/>
        <color theme="7"/>
      </colorScale>
    </cfRule>
  </conditionalFormatting>
  <conditionalFormatting sqref="B191">
    <cfRule type="colorScale" priority="181">
      <colorScale>
        <cfvo type="num" val="1"/>
        <cfvo type="num" val="100"/>
        <color theme="7"/>
        <color theme="7"/>
      </colorScale>
    </cfRule>
  </conditionalFormatting>
  <conditionalFormatting sqref="B196">
    <cfRule type="colorScale" priority="190">
      <colorScale>
        <cfvo type="num" val="1"/>
        <cfvo type="num" val="100"/>
        <color theme="7"/>
        <color theme="7"/>
      </colorScale>
    </cfRule>
  </conditionalFormatting>
  <conditionalFormatting sqref="B197">
    <cfRule type="colorScale" priority="189">
      <colorScale>
        <cfvo type="num" val="1"/>
        <cfvo type="num" val="100"/>
        <color theme="7"/>
        <color theme="7"/>
      </colorScale>
    </cfRule>
  </conditionalFormatting>
  <conditionalFormatting sqref="B198">
    <cfRule type="colorScale" priority="188">
      <colorScale>
        <cfvo type="num" val="1"/>
        <cfvo type="num" val="100"/>
        <color theme="7"/>
        <color theme="7"/>
      </colorScale>
    </cfRule>
  </conditionalFormatting>
  <conditionalFormatting sqref="B200">
    <cfRule type="colorScale" priority="261">
      <colorScale>
        <cfvo type="num" val="1"/>
        <cfvo type="num" val="100"/>
        <color theme="7"/>
        <color theme="7"/>
      </colorScale>
    </cfRule>
  </conditionalFormatting>
  <conditionalFormatting sqref="B240:B241">
    <cfRule type="colorScale" priority="243">
      <colorScale>
        <cfvo type="num" val="1"/>
        <cfvo type="num" val="100"/>
        <color theme="7"/>
        <color theme="7"/>
      </colorScale>
    </cfRule>
  </conditionalFormatting>
  <conditionalFormatting sqref="B246:B247">
    <cfRule type="colorScale" priority="174">
      <colorScale>
        <cfvo type="num" val="1"/>
        <cfvo type="num" val="100"/>
        <color theme="7"/>
        <color theme="7"/>
      </colorScale>
    </cfRule>
  </conditionalFormatting>
  <conditionalFormatting sqref="B252:B255">
    <cfRule type="colorScale" priority="171">
      <colorScale>
        <cfvo type="num" val="1"/>
        <cfvo type="num" val="100"/>
        <color theme="7"/>
        <color theme="7"/>
      </colorScale>
    </cfRule>
  </conditionalFormatting>
  <conditionalFormatting sqref="B266:B267">
    <cfRule type="colorScale" priority="150">
      <colorScale>
        <cfvo type="num" val="1"/>
        <cfvo type="num" val="100"/>
        <color theme="7"/>
        <color theme="7"/>
      </colorScale>
    </cfRule>
  </conditionalFormatting>
  <conditionalFormatting sqref="B272">
    <cfRule type="colorScale" priority="136">
      <colorScale>
        <cfvo type="num" val="1"/>
        <cfvo type="num" val="100"/>
        <color theme="7"/>
        <color theme="7"/>
      </colorScale>
    </cfRule>
  </conditionalFormatting>
  <conditionalFormatting sqref="B278">
    <cfRule type="colorScale" priority="8">
      <colorScale>
        <cfvo type="num" val="1"/>
        <cfvo type="num" val="100"/>
        <color theme="7"/>
        <color theme="7"/>
      </colorScale>
    </cfRule>
  </conditionalFormatting>
  <conditionalFormatting sqref="B279">
    <cfRule type="colorScale" priority="7">
      <colorScale>
        <cfvo type="num" val="1"/>
        <cfvo type="num" val="100"/>
        <color theme="7"/>
        <color theme="7"/>
      </colorScale>
    </cfRule>
  </conditionalFormatting>
  <conditionalFormatting sqref="B284">
    <cfRule type="colorScale" priority="90">
      <colorScale>
        <cfvo type="num" val="1"/>
        <cfvo type="num" val="100"/>
        <color theme="7"/>
        <color theme="7"/>
      </colorScale>
    </cfRule>
  </conditionalFormatting>
  <conditionalFormatting sqref="B286">
    <cfRule type="colorScale" priority="97">
      <colorScale>
        <cfvo type="num" val="1"/>
        <cfvo type="num" val="100"/>
        <color theme="7"/>
        <color theme="7"/>
      </colorScale>
    </cfRule>
  </conditionalFormatting>
  <conditionalFormatting sqref="B291">
    <cfRule type="colorScale" priority="78">
      <colorScale>
        <cfvo type="num" val="1"/>
        <cfvo type="num" val="100"/>
        <color theme="7"/>
        <color theme="7"/>
      </colorScale>
    </cfRule>
  </conditionalFormatting>
  <conditionalFormatting sqref="B300">
    <cfRule type="colorScale" priority="52">
      <colorScale>
        <cfvo type="num" val="1"/>
        <cfvo type="num" val="100"/>
        <color theme="7"/>
        <color theme="7"/>
      </colorScale>
    </cfRule>
  </conditionalFormatting>
  <conditionalFormatting sqref="B305">
    <cfRule type="colorScale" priority="43">
      <colorScale>
        <cfvo type="num" val="1"/>
        <cfvo type="num" val="100"/>
        <color theme="7"/>
        <color theme="7"/>
      </colorScale>
    </cfRule>
  </conditionalFormatting>
  <conditionalFormatting sqref="D18:D23">
    <cfRule type="colorScale" priority="472">
      <colorScale>
        <cfvo type="num" val="1"/>
        <cfvo type="num" val="100"/>
        <color theme="7"/>
        <color theme="7"/>
      </colorScale>
    </cfRule>
  </conditionalFormatting>
  <conditionalFormatting sqref="D28:D33">
    <cfRule type="colorScale" priority="465">
      <colorScale>
        <cfvo type="num" val="1"/>
        <cfvo type="num" val="100"/>
        <color theme="7"/>
        <color theme="7"/>
      </colorScale>
    </cfRule>
  </conditionalFormatting>
  <conditionalFormatting sqref="D38:D42">
    <cfRule type="colorScale" priority="446">
      <colorScale>
        <cfvo type="num" val="1"/>
        <cfvo type="num" val="100"/>
        <color theme="7"/>
        <color theme="7"/>
      </colorScale>
    </cfRule>
  </conditionalFormatting>
  <conditionalFormatting sqref="D47:D51">
    <cfRule type="colorScale" priority="425">
      <colorScale>
        <cfvo type="num" val="1"/>
        <cfvo type="num" val="100"/>
        <color theme="7"/>
        <color theme="7"/>
      </colorScale>
    </cfRule>
  </conditionalFormatting>
  <conditionalFormatting sqref="D56:D58">
    <cfRule type="colorScale" priority="29">
      <colorScale>
        <cfvo type="num" val="1"/>
        <cfvo type="num" val="100"/>
        <color theme="7"/>
        <color theme="7"/>
      </colorScale>
    </cfRule>
  </conditionalFormatting>
  <conditionalFormatting sqref="D63:D69">
    <cfRule type="colorScale" priority="413">
      <colorScale>
        <cfvo type="num" val="1"/>
        <cfvo type="num" val="100"/>
        <color theme="7"/>
        <color theme="7"/>
      </colorScale>
    </cfRule>
  </conditionalFormatting>
  <conditionalFormatting sqref="D74:D80">
    <cfRule type="colorScale" priority="400">
      <colorScale>
        <cfvo type="num" val="1"/>
        <cfvo type="num" val="100"/>
        <color theme="7"/>
        <color theme="7"/>
      </colorScale>
    </cfRule>
  </conditionalFormatting>
  <conditionalFormatting sqref="D85:D93">
    <cfRule type="colorScale" priority="4">
      <colorScale>
        <cfvo type="num" val="1"/>
        <cfvo type="num" val="100"/>
        <color theme="7"/>
        <color theme="7"/>
      </colorScale>
    </cfRule>
  </conditionalFormatting>
  <conditionalFormatting sqref="D108:D109">
    <cfRule type="colorScale" priority="370">
      <colorScale>
        <cfvo type="num" val="1"/>
        <cfvo type="num" val="100"/>
        <color theme="7"/>
        <color theme="7"/>
      </colorScale>
    </cfRule>
  </conditionalFormatting>
  <conditionalFormatting sqref="D114:D115">
    <cfRule type="colorScale" priority="374">
      <colorScale>
        <cfvo type="num" val="1"/>
        <cfvo type="num" val="100"/>
        <color theme="7"/>
        <color theme="7"/>
      </colorScale>
    </cfRule>
  </conditionalFormatting>
  <conditionalFormatting sqref="D120:D121">
    <cfRule type="colorScale" priority="352">
      <colorScale>
        <cfvo type="num" val="1"/>
        <cfvo type="num" val="100"/>
        <color theme="7"/>
        <color theme="7"/>
      </colorScale>
    </cfRule>
  </conditionalFormatting>
  <conditionalFormatting sqref="D126:D127">
    <cfRule type="colorScale" priority="353">
      <colorScale>
        <cfvo type="num" val="1"/>
        <cfvo type="num" val="100"/>
        <color theme="7"/>
        <color theme="7"/>
      </colorScale>
    </cfRule>
  </conditionalFormatting>
  <conditionalFormatting sqref="D141:D142">
    <cfRule type="colorScale" priority="337">
      <colorScale>
        <cfvo type="num" val="1"/>
        <cfvo type="num" val="100"/>
        <color theme="7"/>
        <color theme="7"/>
      </colorScale>
    </cfRule>
  </conditionalFormatting>
  <conditionalFormatting sqref="D147:D148">
    <cfRule type="colorScale" priority="323">
      <colorScale>
        <cfvo type="num" val="1"/>
        <cfvo type="num" val="100"/>
        <color theme="7"/>
        <color theme="7"/>
      </colorScale>
    </cfRule>
  </conditionalFormatting>
  <conditionalFormatting sqref="D153">
    <cfRule type="colorScale" priority="305">
      <colorScale>
        <cfvo type="num" val="1"/>
        <cfvo type="num" val="100"/>
        <color theme="7"/>
        <color theme="7"/>
      </colorScale>
    </cfRule>
  </conditionalFormatting>
  <conditionalFormatting sqref="D158">
    <cfRule type="colorScale" priority="297">
      <colorScale>
        <cfvo type="num" val="1"/>
        <cfvo type="num" val="100"/>
        <color theme="7"/>
        <color theme="7"/>
      </colorScale>
    </cfRule>
  </conditionalFormatting>
  <conditionalFormatting sqref="D163:D164">
    <cfRule type="colorScale" priority="21">
      <colorScale>
        <cfvo type="num" val="1"/>
        <cfvo type="num" val="100"/>
        <color theme="7"/>
        <color theme="7"/>
      </colorScale>
    </cfRule>
  </conditionalFormatting>
  <conditionalFormatting sqref="D206">
    <cfRule type="colorScale" priority="198">
      <colorScale>
        <cfvo type="num" val="1"/>
        <cfvo type="num" val="100"/>
        <color theme="7"/>
        <color theme="7"/>
      </colorScale>
    </cfRule>
  </conditionalFormatting>
  <conditionalFormatting sqref="D207">
    <cfRule type="colorScale" priority="197">
      <colorScale>
        <cfvo type="num" val="1"/>
        <cfvo type="num" val="100"/>
        <color theme="7"/>
        <color theme="7"/>
      </colorScale>
    </cfRule>
  </conditionalFormatting>
  <conditionalFormatting sqref="D208">
    <cfRule type="colorScale" priority="196">
      <colorScale>
        <cfvo type="num" val="1"/>
        <cfvo type="num" val="100"/>
        <color theme="7"/>
        <color theme="7"/>
      </colorScale>
    </cfRule>
  </conditionalFormatting>
  <conditionalFormatting sqref="D209">
    <cfRule type="colorScale" priority="195">
      <colorScale>
        <cfvo type="num" val="1"/>
        <cfvo type="num" val="100"/>
        <color theme="7"/>
        <color theme="7"/>
      </colorScale>
    </cfRule>
  </conditionalFormatting>
  <conditionalFormatting sqref="D210">
    <cfRule type="colorScale" priority="194">
      <colorScale>
        <cfvo type="num" val="1"/>
        <cfvo type="num" val="100"/>
        <color theme="7"/>
        <color theme="7"/>
      </colorScale>
    </cfRule>
  </conditionalFormatting>
  <conditionalFormatting sqref="D211">
    <cfRule type="colorScale" priority="193">
      <colorScale>
        <cfvo type="num" val="1"/>
        <cfvo type="num" val="100"/>
        <color theme="7"/>
        <color theme="7"/>
      </colorScale>
    </cfRule>
  </conditionalFormatting>
  <conditionalFormatting sqref="D212">
    <cfRule type="colorScale" priority="192">
      <colorScale>
        <cfvo type="num" val="1"/>
        <cfvo type="num" val="100"/>
        <color theme="7"/>
        <color theme="7"/>
      </colorScale>
    </cfRule>
  </conditionalFormatting>
  <conditionalFormatting sqref="D213">
    <cfRule type="colorScale" priority="191">
      <colorScale>
        <cfvo type="num" val="1"/>
        <cfvo type="num" val="100"/>
        <color theme="7"/>
        <color theme="7"/>
      </colorScale>
    </cfRule>
  </conditionalFormatting>
  <conditionalFormatting sqref="D223">
    <cfRule type="colorScale" priority="234">
      <colorScale>
        <cfvo type="num" val="1"/>
        <cfvo type="num" val="100"/>
        <color theme="7"/>
        <color theme="7"/>
      </colorScale>
    </cfRule>
  </conditionalFormatting>
  <conditionalFormatting sqref="D224">
    <cfRule type="colorScale" priority="233">
      <colorScale>
        <cfvo type="num" val="1"/>
        <cfvo type="num" val="100"/>
        <color theme="7"/>
        <color theme="7"/>
      </colorScale>
    </cfRule>
  </conditionalFormatting>
  <conditionalFormatting sqref="D225">
    <cfRule type="colorScale" priority="232">
      <colorScale>
        <cfvo type="num" val="1"/>
        <cfvo type="num" val="100"/>
        <color theme="7"/>
        <color theme="7"/>
      </colorScale>
    </cfRule>
  </conditionalFormatting>
  <conditionalFormatting sqref="D226">
    <cfRule type="colorScale" priority="231">
      <colorScale>
        <cfvo type="num" val="1"/>
        <cfvo type="num" val="100"/>
        <color theme="7"/>
        <color theme="7"/>
      </colorScale>
    </cfRule>
  </conditionalFormatting>
  <conditionalFormatting sqref="D227">
    <cfRule type="colorScale" priority="230">
      <colorScale>
        <cfvo type="num" val="1"/>
        <cfvo type="num" val="100"/>
        <color theme="7"/>
        <color theme="7"/>
      </colorScale>
    </cfRule>
  </conditionalFormatting>
  <conditionalFormatting sqref="D228">
    <cfRule type="colorScale" priority="229">
      <colorScale>
        <cfvo type="num" val="1"/>
        <cfvo type="num" val="100"/>
        <color theme="7"/>
        <color theme="7"/>
      </colorScale>
    </cfRule>
  </conditionalFormatting>
  <conditionalFormatting sqref="D240">
    <cfRule type="colorScale" priority="14">
      <colorScale>
        <cfvo type="num" val="1"/>
        <cfvo type="num" val="100"/>
        <color theme="7"/>
        <color theme="7"/>
      </colorScale>
    </cfRule>
  </conditionalFormatting>
  <conditionalFormatting sqref="D241">
    <cfRule type="colorScale" priority="13">
      <colorScale>
        <cfvo type="num" val="1"/>
        <cfvo type="num" val="100"/>
        <color theme="7"/>
        <color theme="7"/>
      </colorScale>
    </cfRule>
  </conditionalFormatting>
  <conditionalFormatting sqref="D246:D247">
    <cfRule type="colorScale" priority="172">
      <colorScale>
        <cfvo type="num" val="1"/>
        <cfvo type="num" val="100"/>
        <color theme="7"/>
        <color theme="7"/>
      </colorScale>
    </cfRule>
  </conditionalFormatting>
  <conditionalFormatting sqref="D252">
    <cfRule type="colorScale" priority="168">
      <colorScale>
        <cfvo type="num" val="1"/>
        <cfvo type="num" val="100"/>
        <color theme="7"/>
        <color theme="7"/>
      </colorScale>
    </cfRule>
  </conditionalFormatting>
  <conditionalFormatting sqref="D254">
    <cfRule type="colorScale" priority="167">
      <colorScale>
        <cfvo type="num" val="1"/>
        <cfvo type="num" val="100"/>
        <color theme="7"/>
        <color theme="7"/>
      </colorScale>
    </cfRule>
  </conditionalFormatting>
  <conditionalFormatting sqref="D255">
    <cfRule type="colorScale" priority="166">
      <colorScale>
        <cfvo type="num" val="1"/>
        <cfvo type="num" val="100"/>
        <color theme="7"/>
        <color theme="7"/>
      </colorScale>
    </cfRule>
  </conditionalFormatting>
  <conditionalFormatting sqref="D260">
    <cfRule type="colorScale" priority="155">
      <colorScale>
        <cfvo type="num" val="1"/>
        <cfvo type="num" val="100"/>
        <color theme="7"/>
        <color theme="7"/>
      </colorScale>
    </cfRule>
  </conditionalFormatting>
  <conditionalFormatting sqref="D261">
    <cfRule type="colorScale" priority="154">
      <colorScale>
        <cfvo type="num" val="1"/>
        <cfvo type="num" val="100"/>
        <color theme="7"/>
        <color theme="7"/>
      </colorScale>
    </cfRule>
  </conditionalFormatting>
  <conditionalFormatting sqref="D267">
    <cfRule type="colorScale" priority="144">
      <colorScale>
        <cfvo type="num" val="1"/>
        <cfvo type="num" val="100"/>
        <color theme="7"/>
        <color theme="7"/>
      </colorScale>
    </cfRule>
  </conditionalFormatting>
  <conditionalFormatting sqref="D272">
    <cfRule type="colorScale" priority="123">
      <colorScale>
        <cfvo type="num" val="1"/>
        <cfvo type="num" val="100"/>
        <color theme="7"/>
        <color theme="7"/>
      </colorScale>
    </cfRule>
  </conditionalFormatting>
  <conditionalFormatting sqref="D273">
    <cfRule type="colorScale" priority="122">
      <colorScale>
        <cfvo type="num" val="1"/>
        <cfvo type="num" val="100"/>
        <color theme="7"/>
        <color theme="7"/>
      </colorScale>
    </cfRule>
  </conditionalFormatting>
  <conditionalFormatting sqref="D279">
    <cfRule type="colorScale" priority="5">
      <colorScale>
        <cfvo type="num" val="1"/>
        <cfvo type="num" val="100"/>
        <color theme="7"/>
        <color theme="7"/>
      </colorScale>
    </cfRule>
  </conditionalFormatting>
  <conditionalFormatting sqref="D284">
    <cfRule type="colorScale" priority="89">
      <colorScale>
        <cfvo type="num" val="1"/>
        <cfvo type="num" val="100"/>
        <color theme="7"/>
        <color theme="7"/>
      </colorScale>
    </cfRule>
  </conditionalFormatting>
  <conditionalFormatting sqref="D291">
    <cfRule type="colorScale" priority="64">
      <colorScale>
        <cfvo type="num" val="1"/>
        <cfvo type="num" val="100"/>
        <color theme="7"/>
        <color theme="7"/>
      </colorScale>
    </cfRule>
  </conditionalFormatting>
  <conditionalFormatting sqref="D300">
    <cfRule type="colorScale" priority="47">
      <colorScale>
        <cfvo type="num" val="1"/>
        <cfvo type="num" val="100"/>
        <color theme="7"/>
        <color theme="7"/>
      </colorScale>
    </cfRule>
  </conditionalFormatting>
  <conditionalFormatting sqref="D305">
    <cfRule type="colorScale" priority="34">
      <colorScale>
        <cfvo type="num" val="1"/>
        <cfvo type="num" val="100"/>
        <color theme="7"/>
        <color theme="7"/>
      </colorScale>
    </cfRule>
  </conditionalFormatting>
  <conditionalFormatting sqref="F18:F23">
    <cfRule type="colorScale" priority="471">
      <colorScale>
        <cfvo type="num" val="1"/>
        <cfvo type="num" val="100"/>
        <color theme="7"/>
        <color theme="7"/>
      </colorScale>
    </cfRule>
  </conditionalFormatting>
  <conditionalFormatting sqref="F28:F33">
    <cfRule type="colorScale" priority="462">
      <colorScale>
        <cfvo type="num" val="1"/>
        <cfvo type="num" val="100"/>
        <color theme="7"/>
        <color theme="7"/>
      </colorScale>
    </cfRule>
  </conditionalFormatting>
  <conditionalFormatting sqref="F38:F42">
    <cfRule type="colorScale" priority="445">
      <colorScale>
        <cfvo type="num" val="1"/>
        <cfvo type="num" val="100"/>
        <color theme="7"/>
        <color theme="7"/>
      </colorScale>
    </cfRule>
  </conditionalFormatting>
  <conditionalFormatting sqref="F47:F51">
    <cfRule type="colorScale" priority="424">
      <colorScale>
        <cfvo type="num" val="1"/>
        <cfvo type="num" val="100"/>
        <color theme="7"/>
        <color theme="7"/>
      </colorScale>
    </cfRule>
  </conditionalFormatting>
  <conditionalFormatting sqref="F56:F58">
    <cfRule type="colorScale" priority="28">
      <colorScale>
        <cfvo type="num" val="1"/>
        <cfvo type="num" val="100"/>
        <color theme="7"/>
        <color theme="7"/>
      </colorScale>
    </cfRule>
  </conditionalFormatting>
  <conditionalFormatting sqref="F63:F69">
    <cfRule type="colorScale" priority="412">
      <colorScale>
        <cfvo type="num" val="1"/>
        <cfvo type="num" val="100"/>
        <color theme="7"/>
        <color theme="7"/>
      </colorScale>
    </cfRule>
  </conditionalFormatting>
  <conditionalFormatting sqref="F74:F80">
    <cfRule type="colorScale" priority="399">
      <colorScale>
        <cfvo type="num" val="1"/>
        <cfvo type="num" val="100"/>
        <color theme="7"/>
        <color theme="7"/>
      </colorScale>
    </cfRule>
  </conditionalFormatting>
  <conditionalFormatting sqref="F85:F93">
    <cfRule type="colorScale" priority="3">
      <colorScale>
        <cfvo type="num" val="1"/>
        <cfvo type="num" val="100"/>
        <color theme="7"/>
        <color theme="7"/>
      </colorScale>
    </cfRule>
  </conditionalFormatting>
  <conditionalFormatting sqref="F108:F109">
    <cfRule type="colorScale" priority="369">
      <colorScale>
        <cfvo type="num" val="1"/>
        <cfvo type="num" val="100"/>
        <color theme="7"/>
        <color theme="7"/>
      </colorScale>
    </cfRule>
  </conditionalFormatting>
  <conditionalFormatting sqref="F114:F115">
    <cfRule type="colorScale" priority="373">
      <colorScale>
        <cfvo type="num" val="1"/>
        <cfvo type="num" val="100"/>
        <color theme="7"/>
        <color theme="7"/>
      </colorScale>
    </cfRule>
  </conditionalFormatting>
  <conditionalFormatting sqref="F120:F121">
    <cfRule type="colorScale" priority="351">
      <colorScale>
        <cfvo type="num" val="1"/>
        <cfvo type="num" val="100"/>
        <color theme="7"/>
        <color theme="7"/>
      </colorScale>
    </cfRule>
  </conditionalFormatting>
  <conditionalFormatting sqref="F141:F142">
    <cfRule type="colorScale" priority="336">
      <colorScale>
        <cfvo type="num" val="1"/>
        <cfvo type="num" val="100"/>
        <color theme="7"/>
        <color theme="7"/>
      </colorScale>
    </cfRule>
  </conditionalFormatting>
  <conditionalFormatting sqref="F147:F148">
    <cfRule type="colorScale" priority="322">
      <colorScale>
        <cfvo type="num" val="1"/>
        <cfvo type="num" val="100"/>
        <color theme="7"/>
        <color theme="7"/>
      </colorScale>
    </cfRule>
  </conditionalFormatting>
  <conditionalFormatting sqref="F153">
    <cfRule type="colorScale" priority="304">
      <colorScale>
        <cfvo type="num" val="1"/>
        <cfvo type="num" val="100"/>
        <color theme="7"/>
        <color theme="7"/>
      </colorScale>
    </cfRule>
  </conditionalFormatting>
  <conditionalFormatting sqref="F158">
    <cfRule type="colorScale" priority="296">
      <colorScale>
        <cfvo type="num" val="1"/>
        <cfvo type="num" val="100"/>
        <color theme="7"/>
        <color theme="7"/>
      </colorScale>
    </cfRule>
  </conditionalFormatting>
  <conditionalFormatting sqref="F163:F164">
    <cfRule type="colorScale" priority="20">
      <colorScale>
        <cfvo type="num" val="1"/>
        <cfvo type="num" val="100"/>
        <color theme="7"/>
        <color theme="7"/>
      </colorScale>
    </cfRule>
  </conditionalFormatting>
  <conditionalFormatting sqref="F223">
    <cfRule type="colorScale" priority="228">
      <colorScale>
        <cfvo type="num" val="1"/>
        <cfvo type="num" val="100"/>
        <color theme="7"/>
        <color theme="7"/>
      </colorScale>
    </cfRule>
  </conditionalFormatting>
  <conditionalFormatting sqref="F224">
    <cfRule type="colorScale" priority="227">
      <colorScale>
        <cfvo type="num" val="1"/>
        <cfvo type="num" val="100"/>
        <color theme="7"/>
        <color theme="7"/>
      </colorScale>
    </cfRule>
  </conditionalFormatting>
  <conditionalFormatting sqref="F225">
    <cfRule type="colorScale" priority="226">
      <colorScale>
        <cfvo type="num" val="1"/>
        <cfvo type="num" val="100"/>
        <color theme="7"/>
        <color theme="7"/>
      </colorScale>
    </cfRule>
  </conditionalFormatting>
  <conditionalFormatting sqref="F226">
    <cfRule type="colorScale" priority="225">
      <colorScale>
        <cfvo type="num" val="1"/>
        <cfvo type="num" val="100"/>
        <color theme="7"/>
        <color theme="7"/>
      </colorScale>
    </cfRule>
  </conditionalFormatting>
  <conditionalFormatting sqref="F227">
    <cfRule type="colorScale" priority="224">
      <colorScale>
        <cfvo type="num" val="1"/>
        <cfvo type="num" val="100"/>
        <color theme="7"/>
        <color theme="7"/>
      </colorScale>
    </cfRule>
  </conditionalFormatting>
  <conditionalFormatting sqref="F228">
    <cfRule type="colorScale" priority="223">
      <colorScale>
        <cfvo type="num" val="1"/>
        <cfvo type="num" val="100"/>
        <color theme="7"/>
        <color theme="7"/>
      </colorScale>
    </cfRule>
  </conditionalFormatting>
  <conditionalFormatting sqref="F253">
    <cfRule type="colorScale" priority="165">
      <colorScale>
        <cfvo type="num" val="1"/>
        <cfvo type="num" val="100"/>
        <color theme="7"/>
        <color theme="7"/>
      </colorScale>
    </cfRule>
  </conditionalFormatting>
  <conditionalFormatting sqref="F255">
    <cfRule type="colorScale" priority="164">
      <colorScale>
        <cfvo type="num" val="1"/>
        <cfvo type="num" val="100"/>
        <color theme="7"/>
        <color theme="7"/>
      </colorScale>
    </cfRule>
  </conditionalFormatting>
  <conditionalFormatting sqref="F260">
    <cfRule type="colorScale" priority="153">
      <colorScale>
        <cfvo type="num" val="1"/>
        <cfvo type="num" val="100"/>
        <color theme="7"/>
        <color theme="7"/>
      </colorScale>
    </cfRule>
  </conditionalFormatting>
  <conditionalFormatting sqref="F266">
    <cfRule type="colorScale" priority="142">
      <colorScale>
        <cfvo type="num" val="1"/>
        <cfvo type="num" val="100"/>
        <color theme="7"/>
        <color theme="7"/>
      </colorScale>
    </cfRule>
  </conditionalFormatting>
  <conditionalFormatting sqref="F267">
    <cfRule type="colorScale" priority="143">
      <colorScale>
        <cfvo type="num" val="1"/>
        <cfvo type="num" val="100"/>
        <color theme="7"/>
        <color theme="7"/>
      </colorScale>
    </cfRule>
  </conditionalFormatting>
  <conditionalFormatting sqref="F272">
    <cfRule type="colorScale" priority="121">
      <colorScale>
        <cfvo type="num" val="1"/>
        <cfvo type="num" val="100"/>
        <color theme="7"/>
        <color theme="7"/>
      </colorScale>
    </cfRule>
  </conditionalFormatting>
  <conditionalFormatting sqref="F273">
    <cfRule type="colorScale" priority="120">
      <colorScale>
        <cfvo type="num" val="1"/>
        <cfvo type="num" val="100"/>
        <color theme="7"/>
        <color theme="7"/>
      </colorScale>
    </cfRule>
  </conditionalFormatting>
  <conditionalFormatting sqref="F278">
    <cfRule type="colorScale" priority="107">
      <colorScale>
        <cfvo type="num" val="1"/>
        <cfvo type="num" val="100"/>
        <color theme="7"/>
        <color theme="7"/>
      </colorScale>
    </cfRule>
  </conditionalFormatting>
  <conditionalFormatting sqref="F279">
    <cfRule type="colorScale" priority="108">
      <colorScale>
        <cfvo type="num" val="1"/>
        <cfvo type="num" val="100"/>
        <color theme="7"/>
        <color theme="7"/>
      </colorScale>
    </cfRule>
  </conditionalFormatting>
  <conditionalFormatting sqref="F286">
    <cfRule type="colorScale" priority="88">
      <colorScale>
        <cfvo type="num" val="1"/>
        <cfvo type="num" val="100"/>
        <color theme="7"/>
        <color theme="7"/>
      </colorScale>
    </cfRule>
  </conditionalFormatting>
  <conditionalFormatting sqref="F291">
    <cfRule type="colorScale" priority="63">
      <colorScale>
        <cfvo type="num" val="1"/>
        <cfvo type="num" val="100"/>
        <color theme="7"/>
        <color theme="7"/>
      </colorScale>
    </cfRule>
  </conditionalFormatting>
  <conditionalFormatting sqref="F300">
    <cfRule type="colorScale" priority="46">
      <colorScale>
        <cfvo type="num" val="1"/>
        <cfvo type="num" val="100"/>
        <color theme="7"/>
        <color theme="7"/>
      </colorScale>
    </cfRule>
  </conditionalFormatting>
  <conditionalFormatting sqref="F305">
    <cfRule type="colorScale" priority="33">
      <colorScale>
        <cfvo type="num" val="1"/>
        <cfvo type="num" val="100"/>
        <color theme="7"/>
        <color theme="7"/>
      </colorScale>
    </cfRule>
  </conditionalFormatting>
  <conditionalFormatting sqref="H18:H23">
    <cfRule type="colorScale" priority="470">
      <colorScale>
        <cfvo type="num" val="1"/>
        <cfvo type="num" val="100"/>
        <color theme="7"/>
        <color theme="7"/>
      </colorScale>
    </cfRule>
  </conditionalFormatting>
  <conditionalFormatting sqref="H28:H33">
    <cfRule type="colorScale" priority="461">
      <colorScale>
        <cfvo type="num" val="1"/>
        <cfvo type="num" val="100"/>
        <color theme="7"/>
        <color theme="7"/>
      </colorScale>
    </cfRule>
  </conditionalFormatting>
  <conditionalFormatting sqref="H38">
    <cfRule type="colorScale" priority="444">
      <colorScale>
        <cfvo type="num" val="1"/>
        <cfvo type="num" val="100"/>
        <color theme="7"/>
        <color theme="7"/>
      </colorScale>
    </cfRule>
  </conditionalFormatting>
  <conditionalFormatting sqref="H40">
    <cfRule type="colorScale" priority="443">
      <colorScale>
        <cfvo type="num" val="1"/>
        <cfvo type="num" val="100"/>
        <color theme="7"/>
        <color theme="7"/>
      </colorScale>
    </cfRule>
  </conditionalFormatting>
  <conditionalFormatting sqref="H47:H51">
    <cfRule type="colorScale" priority="423">
      <colorScale>
        <cfvo type="num" val="1"/>
        <cfvo type="num" val="100"/>
        <color theme="7"/>
        <color theme="7"/>
      </colorScale>
    </cfRule>
  </conditionalFormatting>
  <conditionalFormatting sqref="H56:H58">
    <cfRule type="colorScale" priority="27">
      <colorScale>
        <cfvo type="num" val="1"/>
        <cfvo type="num" val="100"/>
        <color theme="7"/>
        <color theme="7"/>
      </colorScale>
    </cfRule>
  </conditionalFormatting>
  <conditionalFormatting sqref="H63:H69">
    <cfRule type="colorScale" priority="411">
      <colorScale>
        <cfvo type="num" val="1"/>
        <cfvo type="num" val="100"/>
        <color theme="7"/>
        <color theme="7"/>
      </colorScale>
    </cfRule>
  </conditionalFormatting>
  <conditionalFormatting sqref="H74:H80">
    <cfRule type="colorScale" priority="398">
      <colorScale>
        <cfvo type="num" val="1"/>
        <cfvo type="num" val="100"/>
        <color theme="7"/>
        <color theme="7"/>
      </colorScale>
    </cfRule>
  </conditionalFormatting>
  <conditionalFormatting sqref="H85:H93">
    <cfRule type="colorScale" priority="2">
      <colorScale>
        <cfvo type="num" val="1"/>
        <cfvo type="num" val="100"/>
        <color theme="7"/>
        <color theme="7"/>
      </colorScale>
    </cfRule>
  </conditionalFormatting>
  <conditionalFormatting sqref="H98">
    <cfRule type="colorScale" priority="386">
      <colorScale>
        <cfvo type="num" val="1"/>
        <cfvo type="num" val="100"/>
        <color theme="7"/>
        <color theme="7"/>
      </colorScale>
    </cfRule>
  </conditionalFormatting>
  <conditionalFormatting sqref="H108:H109">
    <cfRule type="colorScale" priority="368">
      <colorScale>
        <cfvo type="num" val="1"/>
        <cfvo type="num" val="100"/>
        <color theme="7"/>
        <color theme="7"/>
      </colorScale>
    </cfRule>
  </conditionalFormatting>
  <conditionalFormatting sqref="H114:H115">
    <cfRule type="colorScale" priority="372">
      <colorScale>
        <cfvo type="num" val="1"/>
        <cfvo type="num" val="100"/>
        <color theme="7"/>
        <color theme="7"/>
      </colorScale>
    </cfRule>
  </conditionalFormatting>
  <conditionalFormatting sqref="H120:H121">
    <cfRule type="colorScale" priority="350">
      <colorScale>
        <cfvo type="num" val="1"/>
        <cfvo type="num" val="100"/>
        <color theme="7"/>
        <color theme="7"/>
      </colorScale>
    </cfRule>
  </conditionalFormatting>
  <conditionalFormatting sqref="H141:H142">
    <cfRule type="colorScale" priority="335">
      <colorScale>
        <cfvo type="num" val="1"/>
        <cfvo type="num" val="100"/>
        <color theme="7"/>
        <color theme="7"/>
      </colorScale>
    </cfRule>
  </conditionalFormatting>
  <conditionalFormatting sqref="H147:H148">
    <cfRule type="colorScale" priority="321">
      <colorScale>
        <cfvo type="num" val="1"/>
        <cfvo type="num" val="100"/>
        <color theme="7"/>
        <color theme="7"/>
      </colorScale>
    </cfRule>
  </conditionalFormatting>
  <conditionalFormatting sqref="H153">
    <cfRule type="colorScale" priority="303">
      <colorScale>
        <cfvo type="num" val="1"/>
        <cfvo type="num" val="100"/>
        <color theme="7"/>
        <color theme="7"/>
      </colorScale>
    </cfRule>
  </conditionalFormatting>
  <conditionalFormatting sqref="H158">
    <cfRule type="colorScale" priority="295">
      <colorScale>
        <cfvo type="num" val="1"/>
        <cfvo type="num" val="100"/>
        <color theme="7"/>
        <color theme="7"/>
      </colorScale>
    </cfRule>
  </conditionalFormatting>
  <conditionalFormatting sqref="H163:H164">
    <cfRule type="colorScale" priority="19">
      <colorScale>
        <cfvo type="num" val="1"/>
        <cfvo type="num" val="100"/>
        <color theme="7"/>
        <color theme="7"/>
      </colorScale>
    </cfRule>
  </conditionalFormatting>
  <conditionalFormatting sqref="H188">
    <cfRule type="colorScale" priority="180">
      <colorScale>
        <cfvo type="num" val="1"/>
        <cfvo type="num" val="100"/>
        <color theme="7"/>
        <color theme="7"/>
      </colorScale>
    </cfRule>
  </conditionalFormatting>
  <conditionalFormatting sqref="H189">
    <cfRule type="colorScale" priority="179">
      <colorScale>
        <cfvo type="num" val="1"/>
        <cfvo type="num" val="100"/>
        <color theme="7"/>
        <color theme="7"/>
      </colorScale>
    </cfRule>
  </conditionalFormatting>
  <conditionalFormatting sqref="H190">
    <cfRule type="colorScale" priority="178">
      <colorScale>
        <cfvo type="num" val="1"/>
        <cfvo type="num" val="100"/>
        <color theme="7"/>
        <color theme="7"/>
      </colorScale>
    </cfRule>
  </conditionalFormatting>
  <conditionalFormatting sqref="H191">
    <cfRule type="colorScale" priority="177">
      <colorScale>
        <cfvo type="num" val="1"/>
        <cfvo type="num" val="100"/>
        <color theme="7"/>
        <color theme="7"/>
      </colorScale>
    </cfRule>
  </conditionalFormatting>
  <conditionalFormatting sqref="H196">
    <cfRule type="colorScale" priority="187">
      <colorScale>
        <cfvo type="num" val="1"/>
        <cfvo type="num" val="100"/>
        <color theme="7"/>
        <color theme="7"/>
      </colorScale>
    </cfRule>
  </conditionalFormatting>
  <conditionalFormatting sqref="H197">
    <cfRule type="colorScale" priority="186">
      <colorScale>
        <cfvo type="num" val="1"/>
        <cfvo type="num" val="100"/>
        <color theme="7"/>
        <color theme="7"/>
      </colorScale>
    </cfRule>
  </conditionalFormatting>
  <conditionalFormatting sqref="H198">
    <cfRule type="colorScale" priority="185">
      <colorScale>
        <cfvo type="num" val="1"/>
        <cfvo type="num" val="100"/>
        <color theme="7"/>
        <color theme="7"/>
      </colorScale>
    </cfRule>
  </conditionalFormatting>
  <conditionalFormatting sqref="H200">
    <cfRule type="colorScale" priority="258">
      <colorScale>
        <cfvo type="num" val="1"/>
        <cfvo type="num" val="100"/>
        <color theme="7"/>
        <color theme="7"/>
      </colorScale>
    </cfRule>
  </conditionalFormatting>
  <conditionalFormatting sqref="H223">
    <cfRule type="colorScale" priority="222">
      <colorScale>
        <cfvo type="num" val="1"/>
        <cfvo type="num" val="100"/>
        <color theme="7"/>
        <color theme="7"/>
      </colorScale>
    </cfRule>
  </conditionalFormatting>
  <conditionalFormatting sqref="H224">
    <cfRule type="colorScale" priority="221">
      <colorScale>
        <cfvo type="num" val="1"/>
        <cfvo type="num" val="100"/>
        <color theme="7"/>
        <color theme="7"/>
      </colorScale>
    </cfRule>
  </conditionalFormatting>
  <conditionalFormatting sqref="H225">
    <cfRule type="colorScale" priority="220">
      <colorScale>
        <cfvo type="num" val="1"/>
        <cfvo type="num" val="100"/>
        <color theme="7"/>
        <color theme="7"/>
      </colorScale>
    </cfRule>
  </conditionalFormatting>
  <conditionalFormatting sqref="H226">
    <cfRule type="colorScale" priority="219">
      <colorScale>
        <cfvo type="num" val="1"/>
        <cfvo type="num" val="100"/>
        <color theme="7"/>
        <color theme="7"/>
      </colorScale>
    </cfRule>
  </conditionalFormatting>
  <conditionalFormatting sqref="H227">
    <cfRule type="colorScale" priority="218">
      <colorScale>
        <cfvo type="num" val="1"/>
        <cfvo type="num" val="100"/>
        <color theme="7"/>
        <color theme="7"/>
      </colorScale>
    </cfRule>
  </conditionalFormatting>
  <conditionalFormatting sqref="H228">
    <cfRule type="colorScale" priority="217">
      <colorScale>
        <cfvo type="num" val="1"/>
        <cfvo type="num" val="100"/>
        <color theme="7"/>
        <color theme="7"/>
      </colorScale>
    </cfRule>
  </conditionalFormatting>
  <conditionalFormatting sqref="H240:H241">
    <cfRule type="colorScale" priority="236">
      <colorScale>
        <cfvo type="num" val="1"/>
        <cfvo type="num" val="100"/>
        <color theme="7"/>
        <color theme="7"/>
      </colorScale>
    </cfRule>
  </conditionalFormatting>
  <conditionalFormatting sqref="H261">
    <cfRule type="colorScale" priority="152">
      <colorScale>
        <cfvo type="num" val="1"/>
        <cfvo type="num" val="100"/>
        <color theme="7"/>
        <color theme="7"/>
      </colorScale>
    </cfRule>
  </conditionalFormatting>
  <conditionalFormatting sqref="H267">
    <cfRule type="colorScale" priority="141">
      <colorScale>
        <cfvo type="num" val="1"/>
        <cfvo type="num" val="100"/>
        <color theme="7"/>
        <color theme="7"/>
      </colorScale>
    </cfRule>
  </conditionalFormatting>
  <conditionalFormatting sqref="H272">
    <cfRule type="colorScale" priority="119">
      <colorScale>
        <cfvo type="num" val="1"/>
        <cfvo type="num" val="100"/>
        <color theme="7"/>
        <color theme="7"/>
      </colorScale>
    </cfRule>
  </conditionalFormatting>
  <conditionalFormatting sqref="H279">
    <cfRule type="colorScale" priority="99">
      <colorScale>
        <cfvo type="num" val="1"/>
        <cfvo type="num" val="100"/>
        <color theme="7"/>
        <color theme="7"/>
      </colorScale>
    </cfRule>
  </conditionalFormatting>
  <conditionalFormatting sqref="H285">
    <cfRule type="colorScale" priority="87">
      <colorScale>
        <cfvo type="num" val="1"/>
        <cfvo type="num" val="100"/>
        <color theme="7"/>
        <color theme="7"/>
      </colorScale>
    </cfRule>
  </conditionalFormatting>
  <conditionalFormatting sqref="H291">
    <cfRule type="colorScale" priority="62">
      <colorScale>
        <cfvo type="num" val="1"/>
        <cfvo type="num" val="100"/>
        <color theme="7"/>
        <color theme="7"/>
      </colorScale>
    </cfRule>
  </conditionalFormatting>
  <conditionalFormatting sqref="H300">
    <cfRule type="colorScale" priority="45">
      <colorScale>
        <cfvo type="num" val="1"/>
        <cfvo type="num" val="100"/>
        <color theme="7"/>
        <color theme="7"/>
      </colorScale>
    </cfRule>
  </conditionalFormatting>
  <conditionalFormatting sqref="H305">
    <cfRule type="colorScale" priority="32">
      <colorScale>
        <cfvo type="num" val="1"/>
        <cfvo type="num" val="100"/>
        <color theme="7"/>
        <color theme="7"/>
      </colorScale>
    </cfRule>
  </conditionalFormatting>
  <conditionalFormatting sqref="J18:J23">
    <cfRule type="colorScale" priority="469">
      <colorScale>
        <cfvo type="num" val="1"/>
        <cfvo type="num" val="100"/>
        <color theme="7"/>
        <color theme="7"/>
      </colorScale>
    </cfRule>
  </conditionalFormatting>
  <conditionalFormatting sqref="J28:J33">
    <cfRule type="colorScale" priority="460">
      <colorScale>
        <cfvo type="num" val="1"/>
        <cfvo type="num" val="100"/>
        <color theme="7"/>
        <color theme="7"/>
      </colorScale>
    </cfRule>
  </conditionalFormatting>
  <conditionalFormatting sqref="J38:J43">
    <cfRule type="colorScale" priority="451">
      <colorScale>
        <cfvo type="num" val="1"/>
        <cfvo type="num" val="100"/>
        <color theme="7"/>
        <color theme="7"/>
      </colorScale>
    </cfRule>
  </conditionalFormatting>
  <conditionalFormatting sqref="J47:J51">
    <cfRule type="colorScale" priority="422">
      <colorScale>
        <cfvo type="num" val="1"/>
        <cfvo type="num" val="100"/>
        <color theme="7"/>
        <color theme="7"/>
      </colorScale>
    </cfRule>
  </conditionalFormatting>
  <conditionalFormatting sqref="J56:J58">
    <cfRule type="colorScale" priority="26">
      <colorScale>
        <cfvo type="num" val="1"/>
        <cfvo type="num" val="100"/>
        <color theme="7"/>
        <color theme="7"/>
      </colorScale>
    </cfRule>
  </conditionalFormatting>
  <conditionalFormatting sqref="J63:J69">
    <cfRule type="colorScale" priority="410">
      <colorScale>
        <cfvo type="num" val="1"/>
        <cfvo type="num" val="100"/>
        <color theme="7"/>
        <color theme="7"/>
      </colorScale>
    </cfRule>
  </conditionalFormatting>
  <conditionalFormatting sqref="J74:J80">
    <cfRule type="colorScale" priority="397">
      <colorScale>
        <cfvo type="num" val="1"/>
        <cfvo type="num" val="100"/>
        <color theme="7"/>
        <color theme="7"/>
      </colorScale>
    </cfRule>
  </conditionalFormatting>
  <conditionalFormatting sqref="J85:J93">
    <cfRule type="colorScale" priority="1">
      <colorScale>
        <cfvo type="num" val="1"/>
        <cfvo type="num" val="100"/>
        <color theme="7"/>
        <color theme="7"/>
      </colorScale>
    </cfRule>
  </conditionalFormatting>
  <conditionalFormatting sqref="J98">
    <cfRule type="colorScale" priority="384">
      <colorScale>
        <cfvo type="num" val="1"/>
        <cfvo type="num" val="100"/>
        <color theme="7"/>
        <color theme="7"/>
      </colorScale>
    </cfRule>
  </conditionalFormatting>
  <conditionalFormatting sqref="J108:J109">
    <cfRule type="colorScale" priority="367">
      <colorScale>
        <cfvo type="num" val="1"/>
        <cfvo type="num" val="100"/>
        <color theme="7"/>
        <color theme="7"/>
      </colorScale>
    </cfRule>
  </conditionalFormatting>
  <conditionalFormatting sqref="J114:J115">
    <cfRule type="colorScale" priority="371">
      <colorScale>
        <cfvo type="num" val="1"/>
        <cfvo type="num" val="100"/>
        <color theme="7"/>
        <color theme="7"/>
      </colorScale>
    </cfRule>
  </conditionalFormatting>
  <conditionalFormatting sqref="J120:J121">
    <cfRule type="colorScale" priority="349">
      <colorScale>
        <cfvo type="num" val="1"/>
        <cfvo type="num" val="100"/>
        <color theme="7"/>
        <color theme="7"/>
      </colorScale>
    </cfRule>
  </conditionalFormatting>
  <conditionalFormatting sqref="J141:J142">
    <cfRule type="colorScale" priority="334">
      <colorScale>
        <cfvo type="num" val="1"/>
        <cfvo type="num" val="100"/>
        <color theme="7"/>
        <color theme="7"/>
      </colorScale>
    </cfRule>
  </conditionalFormatting>
  <conditionalFormatting sqref="J147:J148">
    <cfRule type="colorScale" priority="320">
      <colorScale>
        <cfvo type="num" val="1"/>
        <cfvo type="num" val="100"/>
        <color theme="7"/>
        <color theme="7"/>
      </colorScale>
    </cfRule>
  </conditionalFormatting>
  <conditionalFormatting sqref="J153">
    <cfRule type="colorScale" priority="302">
      <colorScale>
        <cfvo type="num" val="1"/>
        <cfvo type="num" val="100"/>
        <color theme="7"/>
        <color theme="7"/>
      </colorScale>
    </cfRule>
  </conditionalFormatting>
  <conditionalFormatting sqref="J158">
    <cfRule type="colorScale" priority="294">
      <colorScale>
        <cfvo type="num" val="1"/>
        <cfvo type="num" val="100"/>
        <color theme="7"/>
        <color theme="7"/>
      </colorScale>
    </cfRule>
  </conditionalFormatting>
  <conditionalFormatting sqref="J163:J164">
    <cfRule type="colorScale" priority="285">
      <colorScale>
        <cfvo type="num" val="1"/>
        <cfvo type="num" val="100"/>
        <color theme="7"/>
        <color theme="7"/>
      </colorScale>
    </cfRule>
  </conditionalFormatting>
  <conditionalFormatting sqref="J169">
    <cfRule type="colorScale" priority="272">
      <colorScale>
        <cfvo type="num" val="1"/>
        <cfvo type="num" val="100"/>
        <color theme="7"/>
        <color theme="7"/>
      </colorScale>
    </cfRule>
  </conditionalFormatting>
  <conditionalFormatting sqref="J223">
    <cfRule type="colorScale" priority="216">
      <colorScale>
        <cfvo type="num" val="1"/>
        <cfvo type="num" val="100"/>
        <color theme="7"/>
        <color theme="7"/>
      </colorScale>
    </cfRule>
  </conditionalFormatting>
  <conditionalFormatting sqref="J224">
    <cfRule type="colorScale" priority="215">
      <colorScale>
        <cfvo type="num" val="1"/>
        <cfvo type="num" val="100"/>
        <color theme="7"/>
        <color theme="7"/>
      </colorScale>
    </cfRule>
  </conditionalFormatting>
  <conditionalFormatting sqref="J225">
    <cfRule type="colorScale" priority="214">
      <colorScale>
        <cfvo type="num" val="1"/>
        <cfvo type="num" val="100"/>
        <color theme="7"/>
        <color theme="7"/>
      </colorScale>
    </cfRule>
  </conditionalFormatting>
  <conditionalFormatting sqref="J226">
    <cfRule type="colorScale" priority="213">
      <colorScale>
        <cfvo type="num" val="1"/>
        <cfvo type="num" val="100"/>
        <color theme="7"/>
        <color theme="7"/>
      </colorScale>
    </cfRule>
  </conditionalFormatting>
  <conditionalFormatting sqref="J227">
    <cfRule type="colorScale" priority="212">
      <colorScale>
        <cfvo type="num" val="1"/>
        <cfvo type="num" val="100"/>
        <color theme="7"/>
        <color theme="7"/>
      </colorScale>
    </cfRule>
  </conditionalFormatting>
  <conditionalFormatting sqref="J228">
    <cfRule type="colorScale" priority="211">
      <colorScale>
        <cfvo type="num" val="1"/>
        <cfvo type="num" val="100"/>
        <color theme="7"/>
        <color theme="7"/>
      </colorScale>
    </cfRule>
  </conditionalFormatting>
  <conditionalFormatting sqref="J240:J241">
    <cfRule type="colorScale" priority="235">
      <colorScale>
        <cfvo type="num" val="1"/>
        <cfvo type="num" val="100"/>
        <color theme="7"/>
        <color theme="7"/>
      </colorScale>
    </cfRule>
  </conditionalFormatting>
  <conditionalFormatting sqref="J261">
    <cfRule type="colorScale" priority="151">
      <colorScale>
        <cfvo type="num" val="1"/>
        <cfvo type="num" val="100"/>
        <color theme="7"/>
        <color theme="7"/>
      </colorScale>
    </cfRule>
  </conditionalFormatting>
  <conditionalFormatting sqref="J266:J267">
    <cfRule type="colorScale" priority="12">
      <colorScale>
        <cfvo type="num" val="1"/>
        <cfvo type="num" val="100"/>
        <color theme="7"/>
        <color theme="7"/>
      </colorScale>
    </cfRule>
  </conditionalFormatting>
  <conditionalFormatting sqref="J272">
    <cfRule type="colorScale" priority="118">
      <colorScale>
        <cfvo type="num" val="1"/>
        <cfvo type="num" val="100"/>
        <color theme="7"/>
        <color theme="7"/>
      </colorScale>
    </cfRule>
  </conditionalFormatting>
  <conditionalFormatting sqref="J273">
    <cfRule type="colorScale" priority="117">
      <colorScale>
        <cfvo type="num" val="1"/>
        <cfvo type="num" val="100"/>
        <color theme="7"/>
        <color theme="7"/>
      </colorScale>
    </cfRule>
  </conditionalFormatting>
  <conditionalFormatting sqref="J278">
    <cfRule type="colorScale" priority="104">
      <colorScale>
        <cfvo type="num" val="1"/>
        <cfvo type="num" val="100"/>
        <color theme="7"/>
        <color theme="7"/>
      </colorScale>
    </cfRule>
  </conditionalFormatting>
  <conditionalFormatting sqref="J279">
    <cfRule type="colorScale" priority="105">
      <colorScale>
        <cfvo type="num" val="1"/>
        <cfvo type="num" val="100"/>
        <color theme="7"/>
        <color theme="7"/>
      </colorScale>
    </cfRule>
  </conditionalFormatting>
  <conditionalFormatting sqref="J286">
    <cfRule type="colorScale" priority="86">
      <colorScale>
        <cfvo type="num" val="1"/>
        <cfvo type="num" val="100"/>
        <color theme="7"/>
        <color theme="7"/>
      </colorScale>
    </cfRule>
  </conditionalFormatting>
  <conditionalFormatting sqref="J291">
    <cfRule type="colorScale" priority="61">
      <colorScale>
        <cfvo type="num" val="1"/>
        <cfvo type="num" val="100"/>
        <color theme="7"/>
        <color theme="7"/>
      </colorScale>
    </cfRule>
  </conditionalFormatting>
  <conditionalFormatting sqref="J300">
    <cfRule type="colorScale" priority="44">
      <colorScale>
        <cfvo type="num" val="1"/>
        <cfvo type="num" val="100"/>
        <color theme="7"/>
        <color theme="7"/>
      </colorScale>
    </cfRule>
  </conditionalFormatting>
  <conditionalFormatting sqref="J305">
    <cfRule type="colorScale" priority="31">
      <colorScale>
        <cfvo type="num" val="1"/>
        <cfvo type="num" val="100"/>
        <color theme="7"/>
        <color theme="7"/>
      </colorScale>
    </cfRule>
  </conditionalFormatting>
  <conditionalFormatting sqref="L18:L23">
    <cfRule type="colorScale" priority="468">
      <colorScale>
        <cfvo type="num" val="1"/>
        <cfvo type="num" val="100"/>
        <color theme="7"/>
        <color theme="7"/>
      </colorScale>
    </cfRule>
  </conditionalFormatting>
  <conditionalFormatting sqref="L28:L33">
    <cfRule type="colorScale" priority="459">
      <colorScale>
        <cfvo type="num" val="1"/>
        <cfvo type="num" val="100"/>
        <color theme="7"/>
        <color theme="7"/>
      </colorScale>
    </cfRule>
  </conditionalFormatting>
  <conditionalFormatting sqref="L38:L42">
    <cfRule type="colorScale" priority="450">
      <colorScale>
        <cfvo type="num" val="1"/>
        <cfvo type="num" val="100"/>
        <color theme="7"/>
        <color theme="7"/>
      </colorScale>
    </cfRule>
  </conditionalFormatting>
  <conditionalFormatting sqref="L47:L51">
    <cfRule type="colorScale" priority="421">
      <colorScale>
        <cfvo type="num" val="1"/>
        <cfvo type="num" val="100"/>
        <color theme="7"/>
        <color theme="7"/>
      </colorScale>
    </cfRule>
  </conditionalFormatting>
  <conditionalFormatting sqref="L63:L69">
    <cfRule type="colorScale" priority="409">
      <colorScale>
        <cfvo type="num" val="1"/>
        <cfvo type="num" val="100"/>
        <color theme="7"/>
        <color theme="7"/>
      </colorScale>
    </cfRule>
  </conditionalFormatting>
  <conditionalFormatting sqref="L74:L80">
    <cfRule type="colorScale" priority="396">
      <colorScale>
        <cfvo type="num" val="1"/>
        <cfvo type="num" val="100"/>
        <color theme="7"/>
        <color theme="7"/>
      </colorScale>
    </cfRule>
  </conditionalFormatting>
  <conditionalFormatting sqref="L85:L93">
    <cfRule type="colorScale" priority="389">
      <colorScale>
        <cfvo type="num" val="1"/>
        <cfvo type="num" val="100"/>
        <color theme="7"/>
        <color theme="7"/>
      </colorScale>
    </cfRule>
  </conditionalFormatting>
  <conditionalFormatting sqref="L108:L109">
    <cfRule type="colorScale" priority="366">
      <colorScale>
        <cfvo type="num" val="1"/>
        <cfvo type="num" val="100"/>
        <color theme="7"/>
        <color theme="7"/>
      </colorScale>
    </cfRule>
  </conditionalFormatting>
  <conditionalFormatting sqref="L120:L121">
    <cfRule type="colorScale" priority="348">
      <colorScale>
        <cfvo type="num" val="1"/>
        <cfvo type="num" val="100"/>
        <color theme="7"/>
        <color theme="7"/>
      </colorScale>
    </cfRule>
  </conditionalFormatting>
  <conditionalFormatting sqref="L141:L142">
    <cfRule type="colorScale" priority="333">
      <colorScale>
        <cfvo type="num" val="1"/>
        <cfvo type="num" val="100"/>
        <color theme="7"/>
        <color theme="7"/>
      </colorScale>
    </cfRule>
  </conditionalFormatting>
  <conditionalFormatting sqref="L147:L148">
    <cfRule type="colorScale" priority="319">
      <colorScale>
        <cfvo type="num" val="1"/>
        <cfvo type="num" val="100"/>
        <color theme="7"/>
        <color theme="7"/>
      </colorScale>
    </cfRule>
  </conditionalFormatting>
  <conditionalFormatting sqref="L153">
    <cfRule type="colorScale" priority="301">
      <colorScale>
        <cfvo type="num" val="1"/>
        <cfvo type="num" val="100"/>
        <color theme="7"/>
        <color theme="7"/>
      </colorScale>
    </cfRule>
  </conditionalFormatting>
  <conditionalFormatting sqref="L158">
    <cfRule type="colorScale" priority="293">
      <colorScale>
        <cfvo type="num" val="1"/>
        <cfvo type="num" val="100"/>
        <color theme="7"/>
        <color theme="7"/>
      </colorScale>
    </cfRule>
  </conditionalFormatting>
  <conditionalFormatting sqref="L163">
    <cfRule type="colorScale" priority="277">
      <colorScale>
        <cfvo type="num" val="1"/>
        <cfvo type="num" val="100"/>
        <color theme="7"/>
        <color theme="7"/>
      </colorScale>
    </cfRule>
  </conditionalFormatting>
  <conditionalFormatting sqref="L169">
    <cfRule type="colorScale" priority="268">
      <colorScale>
        <cfvo type="num" val="1"/>
        <cfvo type="num" val="100"/>
        <color theme="7"/>
        <color theme="7"/>
      </colorScale>
    </cfRule>
  </conditionalFormatting>
  <conditionalFormatting sqref="L223">
    <cfRule type="colorScale" priority="210">
      <colorScale>
        <cfvo type="num" val="1"/>
        <cfvo type="num" val="100"/>
        <color theme="7"/>
        <color theme="7"/>
      </colorScale>
    </cfRule>
  </conditionalFormatting>
  <conditionalFormatting sqref="L224">
    <cfRule type="colorScale" priority="209">
      <colorScale>
        <cfvo type="num" val="1"/>
        <cfvo type="num" val="100"/>
        <color theme="7"/>
        <color theme="7"/>
      </colorScale>
    </cfRule>
  </conditionalFormatting>
  <conditionalFormatting sqref="L225">
    <cfRule type="colorScale" priority="208">
      <colorScale>
        <cfvo type="num" val="1"/>
        <cfvo type="num" val="100"/>
        <color theme="7"/>
        <color theme="7"/>
      </colorScale>
    </cfRule>
  </conditionalFormatting>
  <conditionalFormatting sqref="L226">
    <cfRule type="colorScale" priority="207">
      <colorScale>
        <cfvo type="num" val="1"/>
        <cfvo type="num" val="100"/>
        <color theme="7"/>
        <color theme="7"/>
      </colorScale>
    </cfRule>
  </conditionalFormatting>
  <conditionalFormatting sqref="L227">
    <cfRule type="colorScale" priority="206">
      <colorScale>
        <cfvo type="num" val="1"/>
        <cfvo type="num" val="100"/>
        <color theme="7"/>
        <color theme="7"/>
      </colorScale>
    </cfRule>
  </conditionalFormatting>
  <conditionalFormatting sqref="L228">
    <cfRule type="colorScale" priority="205">
      <colorScale>
        <cfvo type="num" val="1"/>
        <cfvo type="num" val="100"/>
        <color theme="7"/>
        <color theme="7"/>
      </colorScale>
    </cfRule>
  </conditionalFormatting>
  <conditionalFormatting sqref="L272">
    <cfRule type="colorScale" priority="116">
      <colorScale>
        <cfvo type="num" val="1"/>
        <cfvo type="num" val="100"/>
        <color theme="7"/>
        <color theme="7"/>
      </colorScale>
    </cfRule>
  </conditionalFormatting>
  <conditionalFormatting sqref="L291">
    <cfRule type="colorScale" priority="60">
      <colorScale>
        <cfvo type="num" val="1"/>
        <cfvo type="num" val="100"/>
        <color theme="7"/>
        <color theme="7"/>
      </colorScale>
    </cfRule>
  </conditionalFormatting>
  <conditionalFormatting sqref="L305">
    <cfRule type="colorScale" priority="30">
      <colorScale>
        <cfvo type="num" val="1"/>
        <cfvo type="num" val="100"/>
        <color theme="7"/>
        <color theme="7"/>
      </colorScale>
    </cfRule>
  </conditionalFormatting>
  <conditionalFormatting sqref="N18:N23">
    <cfRule type="colorScale" priority="467">
      <colorScale>
        <cfvo type="num" val="1"/>
        <cfvo type="num" val="100"/>
        <color theme="7"/>
        <color theme="7"/>
      </colorScale>
    </cfRule>
  </conditionalFormatting>
  <conditionalFormatting sqref="N28:N33">
    <cfRule type="colorScale" priority="458">
      <colorScale>
        <cfvo type="num" val="1"/>
        <cfvo type="num" val="100"/>
        <color theme="7"/>
        <color theme="7"/>
      </colorScale>
    </cfRule>
  </conditionalFormatting>
  <conditionalFormatting sqref="N38:N42">
    <cfRule type="colorScale" priority="449">
      <colorScale>
        <cfvo type="num" val="1"/>
        <cfvo type="num" val="100"/>
        <color theme="7"/>
        <color theme="7"/>
      </colorScale>
    </cfRule>
  </conditionalFormatting>
  <conditionalFormatting sqref="N47:N51">
    <cfRule type="colorScale" priority="439">
      <colorScale>
        <cfvo type="num" val="1"/>
        <cfvo type="num" val="100"/>
        <color theme="7"/>
        <color theme="7"/>
      </colorScale>
    </cfRule>
  </conditionalFormatting>
  <conditionalFormatting sqref="N63:N69">
    <cfRule type="colorScale" priority="408">
      <colorScale>
        <cfvo type="num" val="1"/>
        <cfvo type="num" val="100"/>
        <color theme="7"/>
        <color theme="7"/>
      </colorScale>
    </cfRule>
  </conditionalFormatting>
  <conditionalFormatting sqref="N74:N80">
    <cfRule type="colorScale" priority="395">
      <colorScale>
        <cfvo type="num" val="1"/>
        <cfvo type="num" val="100"/>
        <color theme="7"/>
        <color theme="7"/>
      </colorScale>
    </cfRule>
  </conditionalFormatting>
  <conditionalFormatting sqref="N85:N93">
    <cfRule type="colorScale" priority="388">
      <colorScale>
        <cfvo type="num" val="1"/>
        <cfvo type="num" val="100"/>
        <color theme="7"/>
        <color theme="7"/>
      </colorScale>
    </cfRule>
  </conditionalFormatting>
  <conditionalFormatting sqref="N108:N109">
    <cfRule type="colorScale" priority="365">
      <colorScale>
        <cfvo type="num" val="1"/>
        <cfvo type="num" val="100"/>
        <color theme="7"/>
        <color theme="7"/>
      </colorScale>
    </cfRule>
  </conditionalFormatting>
  <conditionalFormatting sqref="N114:N115">
    <cfRule type="colorScale" priority="363">
      <colorScale>
        <cfvo type="num" val="1"/>
        <cfvo type="num" val="100"/>
        <color theme="7"/>
        <color theme="7"/>
      </colorScale>
    </cfRule>
  </conditionalFormatting>
  <conditionalFormatting sqref="N120:N121">
    <cfRule type="colorScale" priority="347">
      <colorScale>
        <cfvo type="num" val="1"/>
        <cfvo type="num" val="100"/>
        <color theme="7"/>
        <color theme="7"/>
      </colorScale>
    </cfRule>
  </conditionalFormatting>
  <conditionalFormatting sqref="N141:N142">
    <cfRule type="colorScale" priority="339">
      <colorScale>
        <cfvo type="num" val="1"/>
        <cfvo type="num" val="100"/>
        <color theme="7"/>
        <color theme="7"/>
      </colorScale>
    </cfRule>
  </conditionalFormatting>
  <conditionalFormatting sqref="N147:N148">
    <cfRule type="colorScale" priority="318">
      <colorScale>
        <cfvo type="num" val="1"/>
        <cfvo type="num" val="100"/>
        <color theme="7"/>
        <color theme="7"/>
      </colorScale>
    </cfRule>
  </conditionalFormatting>
  <conditionalFormatting sqref="N153">
    <cfRule type="colorScale" priority="300">
      <colorScale>
        <cfvo type="num" val="1"/>
        <cfvo type="num" val="100"/>
        <color theme="7"/>
        <color theme="7"/>
      </colorScale>
    </cfRule>
  </conditionalFormatting>
  <conditionalFormatting sqref="N158">
    <cfRule type="colorScale" priority="292">
      <colorScale>
        <cfvo type="num" val="1"/>
        <cfvo type="num" val="100"/>
        <color theme="7"/>
        <color theme="7"/>
      </colorScale>
    </cfRule>
  </conditionalFormatting>
  <conditionalFormatting sqref="N163">
    <cfRule type="colorScale" priority="17">
      <colorScale>
        <cfvo type="num" val="1"/>
        <cfvo type="num" val="100"/>
        <color theme="7"/>
        <color theme="7"/>
      </colorScale>
    </cfRule>
  </conditionalFormatting>
  <conditionalFormatting sqref="N188">
    <cfRule type="colorScale" priority="176">
      <colorScale>
        <cfvo type="num" val="1"/>
        <cfvo type="num" val="100"/>
        <color theme="7"/>
        <color theme="7"/>
      </colorScale>
    </cfRule>
  </conditionalFormatting>
  <conditionalFormatting sqref="N189">
    <cfRule type="colorScale" priority="175">
      <colorScale>
        <cfvo type="num" val="1"/>
        <cfvo type="num" val="100"/>
        <color theme="7"/>
        <color theme="7"/>
      </colorScale>
    </cfRule>
  </conditionalFormatting>
  <conditionalFormatting sqref="N223">
    <cfRule type="colorScale" priority="204">
      <colorScale>
        <cfvo type="num" val="1"/>
        <cfvo type="num" val="100"/>
        <color theme="7"/>
        <color theme="7"/>
      </colorScale>
    </cfRule>
  </conditionalFormatting>
  <conditionalFormatting sqref="N224">
    <cfRule type="colorScale" priority="203">
      <colorScale>
        <cfvo type="num" val="1"/>
        <cfvo type="num" val="100"/>
        <color theme="7"/>
        <color theme="7"/>
      </colorScale>
    </cfRule>
  </conditionalFormatting>
  <conditionalFormatting sqref="N225">
    <cfRule type="colorScale" priority="202">
      <colorScale>
        <cfvo type="num" val="1"/>
        <cfvo type="num" val="100"/>
        <color theme="7"/>
        <color theme="7"/>
      </colorScale>
    </cfRule>
  </conditionalFormatting>
  <conditionalFormatting sqref="N226">
    <cfRule type="colorScale" priority="201">
      <colorScale>
        <cfvo type="num" val="1"/>
        <cfvo type="num" val="100"/>
        <color theme="7"/>
        <color theme="7"/>
      </colorScale>
    </cfRule>
  </conditionalFormatting>
  <conditionalFormatting sqref="N227">
    <cfRule type="colorScale" priority="200">
      <colorScale>
        <cfvo type="num" val="1"/>
        <cfvo type="num" val="100"/>
        <color theme="7"/>
        <color theme="7"/>
      </colorScale>
    </cfRule>
  </conditionalFormatting>
  <conditionalFormatting sqref="N228">
    <cfRule type="colorScale" priority="199">
      <colorScale>
        <cfvo type="num" val="1"/>
        <cfvo type="num" val="100"/>
        <color theme="7"/>
        <color theme="7"/>
      </colorScale>
    </cfRule>
  </conditionalFormatting>
  <conditionalFormatting sqref="N272">
    <cfRule type="colorScale" priority="115">
      <colorScale>
        <cfvo type="num" val="1"/>
        <cfvo type="num" val="100"/>
        <color theme="7"/>
        <color theme="7"/>
      </colorScale>
    </cfRule>
  </conditionalFormatting>
  <conditionalFormatting sqref="N273">
    <cfRule type="colorScale" priority="114">
      <colorScale>
        <cfvo type="num" val="1"/>
        <cfvo type="num" val="100"/>
        <color theme="7"/>
        <color theme="7"/>
      </colorScale>
    </cfRule>
  </conditionalFormatting>
  <conditionalFormatting sqref="N291">
    <cfRule type="colorScale" priority="59">
      <colorScale>
        <cfvo type="num" val="1"/>
        <cfvo type="num" val="100"/>
        <color theme="7"/>
        <color theme="7"/>
      </colorScale>
    </cfRule>
  </conditionalFormatting>
  <conditionalFormatting sqref="P28:P33">
    <cfRule type="colorScale" priority="457">
      <colorScale>
        <cfvo type="num" val="1"/>
        <cfvo type="num" val="100"/>
        <color theme="7"/>
        <color theme="7"/>
      </colorScale>
    </cfRule>
  </conditionalFormatting>
  <conditionalFormatting sqref="P38:P42">
    <cfRule type="colorScale" priority="448">
      <colorScale>
        <cfvo type="num" val="1"/>
        <cfvo type="num" val="100"/>
        <color theme="7"/>
        <color theme="7"/>
      </colorScale>
    </cfRule>
  </conditionalFormatting>
  <conditionalFormatting sqref="P108:P109">
    <cfRule type="colorScale" priority="364">
      <colorScale>
        <cfvo type="num" val="1"/>
        <cfvo type="num" val="100"/>
        <color theme="7"/>
        <color theme="7"/>
      </colorScale>
    </cfRule>
  </conditionalFormatting>
  <conditionalFormatting sqref="P120:P121">
    <cfRule type="colorScale" priority="346">
      <colorScale>
        <cfvo type="num" val="1"/>
        <cfvo type="num" val="100"/>
        <color theme="7"/>
        <color theme="7"/>
      </colorScale>
    </cfRule>
  </conditionalFormatting>
  <conditionalFormatting sqref="P141:P142">
    <cfRule type="colorScale" priority="338">
      <colorScale>
        <cfvo type="num" val="1"/>
        <cfvo type="num" val="100"/>
        <color theme="7"/>
        <color theme="7"/>
      </colorScale>
    </cfRule>
  </conditionalFormatting>
  <conditionalFormatting sqref="P147:P148">
    <cfRule type="colorScale" priority="317">
      <colorScale>
        <cfvo type="num" val="1"/>
        <cfvo type="num" val="100"/>
        <color theme="7"/>
        <color theme="7"/>
      </colorScale>
    </cfRule>
  </conditionalFormatting>
  <conditionalFormatting sqref="P153">
    <cfRule type="colorScale" priority="299">
      <colorScale>
        <cfvo type="num" val="1"/>
        <cfvo type="num" val="100"/>
        <color theme="7"/>
        <color theme="7"/>
      </colorScale>
    </cfRule>
  </conditionalFormatting>
  <conditionalFormatting sqref="P158">
    <cfRule type="colorScale" priority="291">
      <colorScale>
        <cfvo type="num" val="1"/>
        <cfvo type="num" val="100"/>
        <color theme="7"/>
        <color theme="7"/>
      </colorScale>
    </cfRule>
  </conditionalFormatting>
  <conditionalFormatting sqref="P163">
    <cfRule type="colorScale" priority="16">
      <colorScale>
        <cfvo type="num" val="1"/>
        <cfvo type="num" val="100"/>
        <color theme="7"/>
        <color theme="7"/>
      </colorScale>
    </cfRule>
  </conditionalFormatting>
  <conditionalFormatting sqref="P228">
    <cfRule type="colorScale" priority="250">
      <colorScale>
        <cfvo type="num" val="1"/>
        <cfvo type="num" val="100"/>
        <color theme="7"/>
        <color theme="7"/>
      </colorScale>
    </cfRule>
  </conditionalFormatting>
  <conditionalFormatting sqref="P272">
    <cfRule type="colorScale" priority="11">
      <colorScale>
        <cfvo type="num" val="1"/>
        <cfvo type="num" val="100"/>
        <color theme="7"/>
        <color theme="7"/>
      </colorScale>
    </cfRule>
  </conditionalFormatting>
  <conditionalFormatting sqref="P273">
    <cfRule type="colorScale" priority="10">
      <colorScale>
        <cfvo type="num" val="1"/>
        <cfvo type="num" val="100"/>
        <color theme="7"/>
        <color theme="7"/>
      </colorScale>
    </cfRule>
  </conditionalFormatting>
  <conditionalFormatting sqref="P284">
    <cfRule type="colorScale" priority="79">
      <colorScale>
        <cfvo type="num" val="1"/>
        <cfvo type="num" val="100"/>
        <color theme="7"/>
        <color theme="7"/>
      </colorScale>
    </cfRule>
  </conditionalFormatting>
  <conditionalFormatting sqref="P291">
    <cfRule type="colorScale" priority="67">
      <colorScale>
        <cfvo type="num" val="1"/>
        <cfvo type="num" val="100"/>
        <color theme="7"/>
        <color theme="7"/>
      </colorScale>
    </cfRule>
  </conditionalFormatting>
  <conditionalFormatting sqref="R28:R33">
    <cfRule type="colorScale" priority="456">
      <colorScale>
        <cfvo type="num" val="1"/>
        <cfvo type="num" val="100"/>
        <color theme="7"/>
        <color theme="7"/>
      </colorScale>
    </cfRule>
  </conditionalFormatting>
  <conditionalFormatting sqref="R38:R42">
    <cfRule type="colorScale" priority="447">
      <colorScale>
        <cfvo type="num" val="1"/>
        <cfvo type="num" val="100"/>
        <color theme="7"/>
        <color theme="7"/>
      </colorScale>
    </cfRule>
  </conditionalFormatting>
  <conditionalFormatting sqref="R147:R148">
    <cfRule type="colorScale" priority="316">
      <colorScale>
        <cfvo type="num" val="1"/>
        <cfvo type="num" val="100"/>
        <color theme="7"/>
        <color theme="7"/>
      </colorScale>
    </cfRule>
  </conditionalFormatting>
  <conditionalFormatting sqref="R153">
    <cfRule type="colorScale" priority="298">
      <colorScale>
        <cfvo type="num" val="1"/>
        <cfvo type="num" val="100"/>
        <color theme="7"/>
        <color theme="7"/>
      </colorScale>
    </cfRule>
  </conditionalFormatting>
  <conditionalFormatting sqref="R158">
    <cfRule type="colorScale" priority="290">
      <colorScale>
        <cfvo type="num" val="1"/>
        <cfvo type="num" val="100"/>
        <color theme="7"/>
        <color theme="7"/>
      </colorScale>
    </cfRule>
  </conditionalFormatting>
  <conditionalFormatting sqref="R163">
    <cfRule type="colorScale" priority="15">
      <colorScale>
        <cfvo type="num" val="1"/>
        <cfvo type="num" val="100"/>
        <color theme="7"/>
        <color theme="7"/>
      </colorScale>
    </cfRule>
  </conditionalFormatting>
  <conditionalFormatting sqref="R228">
    <cfRule type="colorScale" priority="249">
      <colorScale>
        <cfvo type="num" val="1"/>
        <cfvo type="num" val="100"/>
        <color theme="7"/>
        <color theme="7"/>
      </colorScale>
    </cfRule>
  </conditionalFormatting>
  <conditionalFormatting sqref="R272">
    <cfRule type="colorScale" priority="9">
      <colorScale>
        <cfvo type="num" val="1"/>
        <cfvo type="num" val="100"/>
        <color theme="7"/>
        <color theme="7"/>
      </colorScale>
    </cfRule>
  </conditionalFormatting>
  <conditionalFormatting sqref="R291">
    <cfRule type="colorScale" priority="65">
      <colorScale>
        <cfvo type="num" val="1"/>
        <cfvo type="num" val="100"/>
        <color theme="7"/>
        <color theme="7"/>
      </colorScale>
    </cfRule>
  </conditionalFormatting>
  <pageMargins left="0.7" right="0.7" top="0.75" bottom="0.75" header="0.3" footer="0.3"/>
  <pageSetup orientation="portrait" horizontalDpi="0" verticalDpi="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Ryan Heaney</dc:creator>
  <cp:lastModifiedBy>Ryan Heaney</cp:lastModifiedBy>
  <dcterms:created xsi:type="dcterms:W3CDTF">2023-08-30T13:56:14Z</dcterms:created>
  <dcterms:modified xsi:type="dcterms:W3CDTF">2023-09-08T13:12:18Z</dcterms:modified>
</cp:coreProperties>
</file>